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Rekapitulácia stavby" sheetId="1" r:id="rId1"/>
    <sheet name="SO 01 -  Multifunkčné ihr..." sheetId="2" r:id="rId2"/>
    <sheet name="SO 02 - ELEKTROIŠTALÁCIA ..." sheetId="3" r:id="rId3"/>
  </sheets>
  <definedNames>
    <definedName name="_xlnm.Print_Titles" localSheetId="0">'Rekapitulácia stavby'!$85:$85</definedName>
    <definedName name="_xlnm.Print_Titles" localSheetId="1">'SO 01 -  Multifunkčné ihr...'!$120:$120</definedName>
    <definedName name="_xlnm.Print_Titles" localSheetId="2">'SO 02 - ELEKTROIŠTALÁCIA ...'!$117:$117</definedName>
    <definedName name="_xlnm.Print_Area" localSheetId="0">'Rekapitulácia stavby'!$C$4:$AP$70,'Rekapitulácia stavby'!$C$76:$AP$93</definedName>
    <definedName name="_xlnm.Print_Area" localSheetId="1">'SO 01 -  Multifunkčné ihr...'!$C$4:$Q$69,'SO 01 -  Multifunkčné ihr...'!$C$75:$Q$104,'SO 01 -  Multifunkčné ihr...'!$C$110:$Q$268</definedName>
    <definedName name="_xlnm.Print_Area" localSheetId="2">'SO 02 - ELEKTROIŠTALÁCIA ...'!$C$4:$Q$70,'SO 02 - ELEKTROIŠTALÁCIA ...'!$C$76:$Q$101,'SO 02 - ELEKTROIŠTALÁCIA ...'!$C$107:$Q$188</definedName>
  </definedNames>
  <calcPr fullCalcOnLoad="1"/>
</workbook>
</file>

<file path=xl/sharedStrings.xml><?xml version="1.0" encoding="utf-8"?>
<sst xmlns="http://schemas.openxmlformats.org/spreadsheetml/2006/main" count="2894" uniqueCount="641">
  <si>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</si>
  <si>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</si>
  <si>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</si>
  <si>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</si>
  <si>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</si>
  <si>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</si>
  <si>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</si>
  <si>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</si>
  <si>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</si>
  <si>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</si>
  <si>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</si>
  <si>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</si>
  <si>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</si>
  <si>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</si>
  <si>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20190220</t>
  </si>
  <si>
    <t>Stavba:</t>
  </si>
  <si>
    <t>VIACÚČELOVÉ ŠPORTOVÉ IHRISKO– k.u.Brezany , č.p.123/1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</si>
  <si>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</si>
  <si>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</si>
  <si>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</si>
  <si>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</si>
  <si>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</si>
  <si>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</si>
  <si>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</si>
  <si>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00318302</t>
  </si>
  <si>
    <t>Obec Nedožery Brezany, ul. Družstevná 367/1,97212</t>
  </si>
  <si>
    <t>IČO DPH:</t>
  </si>
  <si>
    <t>Zhotoviteľ:</t>
  </si>
  <si>
    <t>Projektant:</t>
  </si>
  <si>
    <t>50852515</t>
  </si>
  <si>
    <t>ArchitektiSKA, s.r.o.</t>
  </si>
  <si>
    <t>2120496884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</si>
  <si>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</si>
  <si>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</si>
  <si>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</si>
  <si>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</si>
  <si>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</si>
  <si>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</si>
  <si>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</si>
  <si>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</si>
  <si>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</si>
  <si>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</si>
  <si>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</si>
  <si>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</si>
  <si>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</si>
  <si>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</si>
  <si>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</si>
  <si>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</si>
  <si>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</si>
  <si>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</si>
  <si>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</si>
  <si>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</si>
  <si>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</si>
  <si>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</si>
  <si>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</si>
  <si>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</si>
  <si>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</si>
  <si>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</si>
  <si>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</si>
  <si>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</si>
  <si>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</si>
  <si>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</si>
  <si>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</si>
  <si>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</si>
  <si>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</si>
  <si>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</si>
  <si>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</si>
  <si>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</si>
  <si>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</si>
  <si>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</si>
  <si>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</si>
  <si>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</si>
  <si>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</si>
  <si>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</si>
  <si>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</si>
  <si>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</si>
  <si>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</si>
  <si>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</si>
  <si>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{9cd3f0f7-9ccc-4df9-a6f1-3ff1ffa41ee2}</t>
  </si>
  <si>
    <t>{00000000-0000-0000-0000-000000000000}</t>
  </si>
  <si>
    <t>/</t>
  </si>
  <si>
    <t>SO 02</t>
  </si>
  <si>
    <t xml:space="preserve">ELEKTROIŠTALÁCIA - Viacúčelové Ihrisko </t>
  </si>
  <si>
    <t>1</t>
  </si>
  <si>
    <t>{0d9a41ca-e1df-44c9-ba3f-413f14e42d50}</t>
  </si>
  <si>
    <t>SO 01</t>
  </si>
  <si>
    <t xml:space="preserve"> Multifunkčné ihrisko </t>
  </si>
  <si>
    <t>{09ea14f1-63d5-42fe-b21f-ce0dbe052d64}</t>
  </si>
  <si>
    <t>2) Ostatné náklady zo súhrnného listu</t>
  </si>
  <si>
    <t>Percent. zadanie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</si>
  <si>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</si>
  <si>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</si>
  <si>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</si>
  <si>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</si>
  <si>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</si>
  <si>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</si>
  <si>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</si>
  <si>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</si>
  <si>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</si>
  <si>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 xml:space="preserve">SO 02 - ELEKTROIŠTALÁCIA - Viacúčelové Ihrisko 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</si>
  <si>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</si>
  <si>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</si>
  <si>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</si>
  <si>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</si>
  <si>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</si>
  <si>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</si>
  <si>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</si>
  <si>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94 - Montáž prevádzkových, meracích a regulačných zariadení</t>
  </si>
  <si>
    <t xml:space="preserve">    94010702 - Oceľové konštrukcie pre vnútorné rozvody prístroje a zariadenia - Konštrukčné diely - Oceľový plech</t>
  </si>
  <si>
    <t>HSV - Práce a dodávky HSV</t>
  </si>
  <si>
    <t xml:space="preserve">    2 - Zakladanie</t>
  </si>
  <si>
    <t xml:space="preserve">    9 - Ostatné konštrukcie a práce-búranie</t>
  </si>
  <si>
    <t>M - Práce a dodávky M</t>
  </si>
  <si>
    <t xml:space="preserve">    21-M - Elektromontáže</t>
  </si>
  <si>
    <t xml:space="preserve">    D1 - Zemné práce pri ext.montážach</t>
  </si>
  <si>
    <t xml:space="preserve">    D2 - Ostatné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</si>
  <si>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</si>
  <si>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</si>
  <si>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</si>
  <si>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</si>
  <si>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</si>
  <si>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</si>
  <si>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</si>
  <si>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</si>
  <si>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</si>
  <si>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</si>
  <si>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</si>
  <si>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</si>
  <si>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</si>
  <si>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</si>
  <si>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</si>
  <si>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</si>
  <si>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</si>
  <si>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94010702900050 94</t>
  </si>
  <si>
    <t>Vyvŕtanie a vypilovanie otvoru do D 50 mm</t>
  </si>
  <si>
    <t>ks</t>
  </si>
  <si>
    <t>4</t>
  </si>
  <si>
    <t>2</t>
  </si>
  <si>
    <t>279313721 011</t>
  </si>
  <si>
    <t>Osadenie betónového základu vrátane výkopu</t>
  </si>
  <si>
    <t>6</t>
  </si>
  <si>
    <t>3</t>
  </si>
  <si>
    <t>M</t>
  </si>
  <si>
    <t>5893171000 589</t>
  </si>
  <si>
    <t>Betónový základ B60</t>
  </si>
  <si>
    <t>8</t>
  </si>
  <si>
    <t>5833110300 583</t>
  </si>
  <si>
    <t>Kamenivo ťažené drobné 0-1 B</t>
  </si>
  <si>
    <t>t</t>
  </si>
  <si>
    <t>10</t>
  </si>
  <si>
    <t>5</t>
  </si>
  <si>
    <t>949942101 003</t>
  </si>
  <si>
    <t>Hydraulická zdvíhacia plošina vrátane obsluhy inštalovaná na automobilovom podvozku výšky zdvihu do 27 m</t>
  </si>
  <si>
    <t>hod</t>
  </si>
  <si>
    <t>12</t>
  </si>
  <si>
    <t>974031132 R</t>
  </si>
  <si>
    <t>Vysekanie rýh v akomkoľvek murive tehlovom na akúkoľvek maltu do hĺbky 50 mm a š. do 70 mm + začistenie + úprava omietky</t>
  </si>
  <si>
    <t>m</t>
  </si>
  <si>
    <t>14</t>
  </si>
  <si>
    <t>7</t>
  </si>
  <si>
    <t>974042532 R</t>
  </si>
  <si>
    <t>Vysekanie rýh v betónovej dlažbe do hĺbky 50 mm a šírky do 70mm,  + zaliatie betónom B 15</t>
  </si>
  <si>
    <t>16</t>
  </si>
  <si>
    <t>210190051 R</t>
  </si>
  <si>
    <t>Úprava rozvádzača bod napojenia</t>
  </si>
  <si>
    <t>18</t>
  </si>
  <si>
    <t>9</t>
  </si>
  <si>
    <t>357001658 357</t>
  </si>
  <si>
    <t>Rozvádzač doplnenie C20/3 + + pr. chránič meranie komplet</t>
  </si>
  <si>
    <t>210202030 R</t>
  </si>
  <si>
    <t>Montáž svietidlo uličné cestné na výložník</t>
  </si>
  <si>
    <t>22</t>
  </si>
  <si>
    <t>11</t>
  </si>
  <si>
    <t>348102030 348</t>
  </si>
  <si>
    <t>Svietidlo UX HSport V2 240W 5000K Ra80</t>
  </si>
  <si>
    <t>24</t>
  </si>
  <si>
    <t>210220022 R</t>
  </si>
  <si>
    <t>Montáž uzemňovacieho vedenia v zemi FeZn 10 mm</t>
  </si>
  <si>
    <t>26</t>
  </si>
  <si>
    <t>13</t>
  </si>
  <si>
    <t>354900001 354</t>
  </si>
  <si>
    <t>Pozinkovaný vodič uzemňovací FeZn 10 mm</t>
  </si>
  <si>
    <t>kg</t>
  </si>
  <si>
    <t>28</t>
  </si>
  <si>
    <t>210220301 R</t>
  </si>
  <si>
    <t>montáž bleskozvod.svorky do 2 skrutiek</t>
  </si>
  <si>
    <t>30</t>
  </si>
  <si>
    <t>15</t>
  </si>
  <si>
    <t>354904017 354</t>
  </si>
  <si>
    <t>Svorka pripojovacia SP1 a spojovacia SS</t>
  </si>
  <si>
    <t>32</t>
  </si>
  <si>
    <t>210201881 920</t>
  </si>
  <si>
    <t>Montáž stožiarovej svorkovnice pre 2 poistky</t>
  </si>
  <si>
    <t>34</t>
  </si>
  <si>
    <t>17</t>
  </si>
  <si>
    <t>3484301770 348</t>
  </si>
  <si>
    <t>Stožiarová svorkovnica pre 2 poistky 80/16A</t>
  </si>
  <si>
    <t>36</t>
  </si>
  <si>
    <t>210810047 R</t>
  </si>
  <si>
    <t>Montáž kábel CYKY- J 5x4</t>
  </si>
  <si>
    <t>38</t>
  </si>
  <si>
    <t>19</t>
  </si>
  <si>
    <t>3412031101 341</t>
  </si>
  <si>
    <t>Kábel CYKY- J 5x4</t>
  </si>
  <si>
    <t>40</t>
  </si>
  <si>
    <t>2151 R</t>
  </si>
  <si>
    <t>Poistková vložka D01 /E14/,  6AgG</t>
  </si>
  <si>
    <t>42</t>
  </si>
  <si>
    <t>21</t>
  </si>
  <si>
    <t>210810046 R</t>
  </si>
  <si>
    <t>Montáž kábel CYKY - J 3x2,5</t>
  </si>
  <si>
    <t>44</t>
  </si>
  <si>
    <t>341203110 341</t>
  </si>
  <si>
    <t>Kábel CYKY- J 3x2,5</t>
  </si>
  <si>
    <t>46</t>
  </si>
  <si>
    <t>23</t>
  </si>
  <si>
    <t>210810047 R.1</t>
  </si>
  <si>
    <t>Montáž kábel CYKY- J 5x2,5</t>
  </si>
  <si>
    <t>48</t>
  </si>
  <si>
    <t>3412031101 341.1</t>
  </si>
  <si>
    <t>Kábel CYKY- J 5x2,5</t>
  </si>
  <si>
    <t>50</t>
  </si>
  <si>
    <t>25</t>
  </si>
  <si>
    <t>210020952 921</t>
  </si>
  <si>
    <t>Výstražná a označovacia tabuľka vrátane montáže, z polystyrénu,form.A2 - A5</t>
  </si>
  <si>
    <t>52</t>
  </si>
  <si>
    <t>3162154562 316</t>
  </si>
  <si>
    <t>Tabuľka -Blesk samolepka 75X 75  33 01001</t>
  </si>
  <si>
    <t>54</t>
  </si>
  <si>
    <t>27</t>
  </si>
  <si>
    <t>210100001 921</t>
  </si>
  <si>
    <t>Ukončenie vodičov v rozvádzač. vrátane zapojenia a vodičovej koncovky do 2.5 mm2</t>
  </si>
  <si>
    <t>56</t>
  </si>
  <si>
    <t>210220245 921</t>
  </si>
  <si>
    <t>Svorka FeZn pripojovacia SP</t>
  </si>
  <si>
    <t>58</t>
  </si>
  <si>
    <t>29</t>
  </si>
  <si>
    <t>3544219850 354</t>
  </si>
  <si>
    <t>Svorka  pripojovacia  ocelová žiarovo zinkovaná  označenie  SP 1</t>
  </si>
  <si>
    <t>60</t>
  </si>
  <si>
    <t>210950202 921</t>
  </si>
  <si>
    <t>Príplatok na zaťahovanie káblov, váha kábla do 2 kg</t>
  </si>
  <si>
    <t>62</t>
  </si>
  <si>
    <t>31</t>
  </si>
  <si>
    <t>220261661 922</t>
  </si>
  <si>
    <t>Vyznačenie trasy vedenia podľa plánu</t>
  </si>
  <si>
    <t>64</t>
  </si>
  <si>
    <t>220530931 R</t>
  </si>
  <si>
    <t>Montáž stĺpa SO</t>
  </si>
  <si>
    <t>66</t>
  </si>
  <si>
    <t>33</t>
  </si>
  <si>
    <t>316720116 316</t>
  </si>
  <si>
    <t>Stožiar osvetľovací  SAL70 v. 6- 7 m  vrátane šróbov</t>
  </si>
  <si>
    <t>68</t>
  </si>
  <si>
    <t>341203120 341</t>
  </si>
  <si>
    <t>Výložník na montáž 2 svietidliel VN21 REG</t>
  </si>
  <si>
    <t>70</t>
  </si>
  <si>
    <t>35</t>
  </si>
  <si>
    <t>3412031201 341</t>
  </si>
  <si>
    <t>Rúrka FXP 40</t>
  </si>
  <si>
    <t>72</t>
  </si>
  <si>
    <t>213280050 R</t>
  </si>
  <si>
    <t>PPV</t>
  </si>
  <si>
    <t>%</t>
  </si>
  <si>
    <t>74</t>
  </si>
  <si>
    <t>37</t>
  </si>
  <si>
    <t>35495 R</t>
  </si>
  <si>
    <t>Svorka CBC 16, Schrack</t>
  </si>
  <si>
    <t>76</t>
  </si>
  <si>
    <t>354951 R</t>
  </si>
  <si>
    <t>Paralelný mostík pre 2 svorky CBC 16, Schrack</t>
  </si>
  <si>
    <t>78</t>
  </si>
  <si>
    <t>39</t>
  </si>
  <si>
    <t>3549511 R</t>
  </si>
  <si>
    <t>Koncová doska pre CBC 16, Schrack</t>
  </si>
  <si>
    <t>80</t>
  </si>
  <si>
    <t>210111061i 921</t>
  </si>
  <si>
    <t>Montáž zásuvkovej skrine</t>
  </si>
  <si>
    <t>82</t>
  </si>
  <si>
    <t>41</t>
  </si>
  <si>
    <t>3450321700 345</t>
  </si>
  <si>
    <t>84</t>
  </si>
  <si>
    <t>210110512 921</t>
  </si>
  <si>
    <t>Prepínač vačkový v kryte IP44 montáž</t>
  </si>
  <si>
    <t>86</t>
  </si>
  <si>
    <t>43</t>
  </si>
  <si>
    <t>3580262500 358</t>
  </si>
  <si>
    <t>Spínač v kryte IP44 2pólový uzamykateľný vrátane sady na uchytenie na stĺp</t>
  </si>
  <si>
    <t>88</t>
  </si>
  <si>
    <t>2101204661 R</t>
  </si>
  <si>
    <t>Montáž, istič vypínač 3-pólový</t>
  </si>
  <si>
    <t>90</t>
  </si>
  <si>
    <t>45</t>
  </si>
  <si>
    <t>358080019 358</t>
  </si>
  <si>
    <t>Vypínač 32 A /3p, 400V/50 Hz</t>
  </si>
  <si>
    <t>92</t>
  </si>
  <si>
    <t>358510043 358</t>
  </si>
  <si>
    <t>Istič 16 A, 3-pólový, charakt.C</t>
  </si>
  <si>
    <t>94</t>
  </si>
  <si>
    <t>47</t>
  </si>
  <si>
    <t>210190051 R.1</t>
  </si>
  <si>
    <t>Montáž rozvádzača RP10 - vrátane výzbroje</t>
  </si>
  <si>
    <t>96</t>
  </si>
  <si>
    <t>357001658 357.1</t>
  </si>
  <si>
    <t>Rozvádzač oceľ.plech na omietku, krytie min.IP 44 podľa schémy</t>
  </si>
  <si>
    <t>98</t>
  </si>
  <si>
    <t>49</t>
  </si>
  <si>
    <t>210120411 921</t>
  </si>
  <si>
    <t>Prúdové chrániče štvorpólové 25 - 80 A</t>
  </si>
  <si>
    <t>100</t>
  </si>
  <si>
    <t>3588900240 358</t>
  </si>
  <si>
    <t>Prúdový chránič RX3 4P 40A 30mA AC</t>
  </si>
  <si>
    <t>102</t>
  </si>
  <si>
    <t>51</t>
  </si>
  <si>
    <t>460200283 R</t>
  </si>
  <si>
    <t>Káblové ryhy š.50, h.100 cm, zem.tr.3</t>
  </si>
  <si>
    <t>104</t>
  </si>
  <si>
    <t>460420022 R</t>
  </si>
  <si>
    <t>Zriadenie káblového lôžka 10 cm pieskom</t>
  </si>
  <si>
    <t>106</t>
  </si>
  <si>
    <t>53</t>
  </si>
  <si>
    <t>583311110 583</t>
  </si>
  <si>
    <t>Piesok 0-4 pre lôžko a obsyp vrátane dovozu</t>
  </si>
  <si>
    <t>108</t>
  </si>
  <si>
    <t>460490012 R</t>
  </si>
  <si>
    <t>Zakrytie káblov výstražnou fóliou   PVC šírky 33 cm</t>
  </si>
  <si>
    <t>110</t>
  </si>
  <si>
    <t>55</t>
  </si>
  <si>
    <t>283230262 283</t>
  </si>
  <si>
    <t>Výstražná fólia PVC hr.0,60 mm, š.22 cm červená</t>
  </si>
  <si>
    <t>112</t>
  </si>
  <si>
    <t>460560283 R</t>
  </si>
  <si>
    <t>Zásyp ryhy š.50, h.100 cm, zem.tr.3</t>
  </si>
  <si>
    <t>114</t>
  </si>
  <si>
    <t>57</t>
  </si>
  <si>
    <t>460620013 R</t>
  </si>
  <si>
    <t>Provizórna úprava terénu, zem.tr.3 + výsev trávy</t>
  </si>
  <si>
    <t>m2</t>
  </si>
  <si>
    <t>116</t>
  </si>
  <si>
    <t>990210292 R</t>
  </si>
  <si>
    <t>Presun hmôt pre M 21, výška 12 m</t>
  </si>
  <si>
    <t>118</t>
  </si>
  <si>
    <t>59</t>
  </si>
  <si>
    <t>HZS01 HZS</t>
  </si>
  <si>
    <t>Revízia</t>
  </si>
  <si>
    <t>pol</t>
  </si>
  <si>
    <t>120</t>
  </si>
  <si>
    <t>HZS02 HZS</t>
  </si>
  <si>
    <t>Odstavenie od siete</t>
  </si>
  <si>
    <t>122</t>
  </si>
  <si>
    <t>61</t>
  </si>
  <si>
    <t>003 0</t>
  </si>
  <si>
    <t>Komplexné vyskúšanie</t>
  </si>
  <si>
    <t>124</t>
  </si>
  <si>
    <t xml:space="preserve">SO 01 -  Multifunkčné ihrisko </t>
  </si>
  <si>
    <t>HSV -  Práce a dodávky HSV</t>
  </si>
  <si>
    <t xml:space="preserve">    1 -  Zemné práce</t>
  </si>
  <si>
    <t xml:space="preserve">    2 -  Zakladanie</t>
  </si>
  <si>
    <t xml:space="preserve">    4 -  Vodorovné konštrukcie</t>
  </si>
  <si>
    <t xml:space="preserve">    5 -  Komunikácie</t>
  </si>
  <si>
    <t xml:space="preserve">    8 -  Rúrové vedenie</t>
  </si>
  <si>
    <t xml:space="preserve">    9 -  Ostatné konštrukcie a práce</t>
  </si>
  <si>
    <t xml:space="preserve">    99 -  Presun hmôt HSV</t>
  </si>
  <si>
    <t xml:space="preserve">    3 -  Mantinelový systém</t>
  </si>
  <si>
    <t>PSV -  Práce a dodávky PSV</t>
  </si>
  <si>
    <t xml:space="preserve">    028 -  Športový povrch</t>
  </si>
  <si>
    <t xml:space="preserve">    767 -  Športové príslušenstvo</t>
  </si>
  <si>
    <t>VRN -  Vedľajšie rozpočtové náklady</t>
  </si>
  <si>
    <t>121101111</t>
  </si>
  <si>
    <t>Odstránenie ornice s vodor. premiestn. na hromady, so zložením na vzdialenosť do 100 m a do 100m3</t>
  </si>
  <si>
    <t>m3</t>
  </si>
  <si>
    <t>1962844479</t>
  </si>
  <si>
    <t>((34*19)+(3,8*1,7)*2)*0,15</t>
  </si>
  <si>
    <t>VV</t>
  </si>
  <si>
    <t>Súčet</t>
  </si>
  <si>
    <t>122201101</t>
  </si>
  <si>
    <t>Odkopávka a prekopávka nezapažená v hornine 3, do 100 m3</t>
  </si>
  <si>
    <t>-1419097769</t>
  </si>
  <si>
    <t>((34*19)+(3,8*1,7)*2)*0,05</t>
  </si>
  <si>
    <t>122201109</t>
  </si>
  <si>
    <t>Odkopávky a prekopávky nezapažené. Príplatok k cenám za lepivosť horniny 3</t>
  </si>
  <si>
    <t>1398501907</t>
  </si>
  <si>
    <t>181101102</t>
  </si>
  <si>
    <t>Úprava pláne v zárezoch v hornine 1-4 so zhutnením</t>
  </si>
  <si>
    <t>1433501271</t>
  </si>
  <si>
    <t>131201101</t>
  </si>
  <si>
    <t>Výkop nezapaženej jamy v hornine 3, do 100 m3    pätky</t>
  </si>
  <si>
    <t>-240971303</t>
  </si>
  <si>
    <t>(0,4*0,4*1)*46</t>
  </si>
  <si>
    <t>(0,6*0,6*1)*2+(0,4*0,4*0,6)*4</t>
  </si>
  <si>
    <t>(0,8*0,8*1,2)*4</t>
  </si>
  <si>
    <t>(1*1*1,2)*2</t>
  </si>
  <si>
    <t>131201191</t>
  </si>
  <si>
    <t>Príplatok za výkop jám, hornina 3</t>
  </si>
  <si>
    <t>-909553828</t>
  </si>
  <si>
    <t>132201101</t>
  </si>
  <si>
    <t>Výkop ryhy do šírky 600 mm v horn.3 do 100 m3 pre obrubníky a drenáž</t>
  </si>
  <si>
    <t>-2145544948</t>
  </si>
  <si>
    <t>0,35*0,10*108</t>
  </si>
  <si>
    <t>0,35*0,50*152</t>
  </si>
  <si>
    <t>132201109</t>
  </si>
  <si>
    <t>Príplatok k cene za lepivosť pri hĺbení rýh šírky do 600 mm zapažených i nezapažených s urovnaním dna v hornine 3</t>
  </si>
  <si>
    <t>1953163576</t>
  </si>
  <si>
    <t>30,38</t>
  </si>
  <si>
    <t>133201101</t>
  </si>
  <si>
    <t>Výkop šachty zapaženej, hornina 3 do 100 m3   vsakovacia jama</t>
  </si>
  <si>
    <t>1682975303</t>
  </si>
  <si>
    <t>(2,4*1,2*2,15)"vsakovacia jama "</t>
  </si>
  <si>
    <t>133201109</t>
  </si>
  <si>
    <t>Príplatok k cenám za lepivosť pri hĺbení šachiet zapažených i nezapažených v hornine 3  vsakovacia jama</t>
  </si>
  <si>
    <t>1605483840</t>
  </si>
  <si>
    <t>167101102</t>
  </si>
  <si>
    <t>Nakladanie neuľahnutého výkopku z hornín tr.1-4 nad 100 do 1000 m3</t>
  </si>
  <si>
    <t>-500060554</t>
  </si>
  <si>
    <t>98,838+32,946+13,936+30,380+6,192</t>
  </si>
  <si>
    <t>162501122</t>
  </si>
  <si>
    <t>Vodorovné premiestnenie výkopku po spevnenej ceste z horniny tr.1-4, nad 100 do 1000 m3 na vzdialenosť do 3000 m</t>
  </si>
  <si>
    <t>797825301</t>
  </si>
  <si>
    <t>171201202</t>
  </si>
  <si>
    <t>Uloženie sypaniny na skládky nad 100 do 1000 m3</t>
  </si>
  <si>
    <t>-972852573</t>
  </si>
  <si>
    <t>171209002</t>
  </si>
  <si>
    <t>Poplatok za skladovanie - zemina a kamenivo (17 05) ostatné</t>
  </si>
  <si>
    <t>98373325</t>
  </si>
  <si>
    <t>182,292*1,5</t>
  </si>
  <si>
    <t>181006114</t>
  </si>
  <si>
    <t>Rozprestretie zemín schopných zúrodnenia v rovine a v sklone do 1:5, pri hr. vrstvy nad 0,20 do 0,30 m</t>
  </si>
  <si>
    <t>-1932448530</t>
  </si>
  <si>
    <t>120*2</t>
  </si>
  <si>
    <t>211521111</t>
  </si>
  <si>
    <t>Výplň vsakovacej jamy kamenivom hrubým drveným frakcie 16-32</t>
  </si>
  <si>
    <t>380492968</t>
  </si>
  <si>
    <t>0,288</t>
  </si>
  <si>
    <t>583310001700</t>
  </si>
  <si>
    <t>Kamenivo ťažené hrubé frakcia 16-32 mm, STN EN 13242 + A1</t>
  </si>
  <si>
    <t>1745689143</t>
  </si>
  <si>
    <t>2115211110</t>
  </si>
  <si>
    <t>Obsyp vsakovacej jamy  kamenivom jemným drveným frakcie 8-16</t>
  </si>
  <si>
    <t>-1772578510</t>
  </si>
  <si>
    <t>0,201</t>
  </si>
  <si>
    <t>583310001200</t>
  </si>
  <si>
    <t>Kamenivo ťažené hrubé frakcia 8-16 mm, STN EN 12620 + A1</t>
  </si>
  <si>
    <t>1834612849</t>
  </si>
  <si>
    <t>211971110</t>
  </si>
  <si>
    <t>Zhotovenie opláštenia výplne z geotextílie, v ryhe alebo v záreze so stenami šikmými o skl. do 1:2,5</t>
  </si>
  <si>
    <t>664166949</t>
  </si>
  <si>
    <t>1,5*152</t>
  </si>
  <si>
    <t>693110001100</t>
  </si>
  <si>
    <t>Geotextília polypropylénová Tatratex GTX N PP 200, šírka 0,7-3,5 m, dĺžka 20-60-120 m, hrúbka 1,68 mm, netkaná, MIVA</t>
  </si>
  <si>
    <t>883728122</t>
  </si>
  <si>
    <t>212752124</t>
  </si>
  <si>
    <t>Trativody z flexodrenážnych rúr DN 80</t>
  </si>
  <si>
    <t>-1944935304</t>
  </si>
  <si>
    <t>212752125</t>
  </si>
  <si>
    <t>Trativody z flexodrenážnych rúr DN 100</t>
  </si>
  <si>
    <t>518287420</t>
  </si>
  <si>
    <t>271571111</t>
  </si>
  <si>
    <t>Vankúše zhutnené pod základy zo štrkopiesku  4-8</t>
  </si>
  <si>
    <t>-1393631440</t>
  </si>
  <si>
    <t>(0,4*0,4*0,1)*50</t>
  </si>
  <si>
    <t>(0,6*0,6*0,1)*2+(0,4*0,4*0,1)*4</t>
  </si>
  <si>
    <t>(0,8*0,8*0,1)*4</t>
  </si>
  <si>
    <t>(1*1*0,1)*2</t>
  </si>
  <si>
    <t>583310000900</t>
  </si>
  <si>
    <t>Kamenivo ťažené hrubé frakcia 4-8 mm, STN EN 12620 + A1</t>
  </si>
  <si>
    <t>-2043221422</t>
  </si>
  <si>
    <t>275311116</t>
  </si>
  <si>
    <t>Základové pätky  z betónu prostého tr. C 16/20  pätky</t>
  </si>
  <si>
    <t>1457726280</t>
  </si>
  <si>
    <t>(0,4*0,4*0,9)*50</t>
  </si>
  <si>
    <t>(0,6*0,6*0,9)*2+(0,4*0,4*0,5)*4</t>
  </si>
  <si>
    <t>(0,8*0,8*1,1)*4</t>
  </si>
  <si>
    <t>451577877</t>
  </si>
  <si>
    <t>Podklad pod obrubník v ploche vodorovnej alebo v sklone do 1:5 hr. od 30 do 100 mm zo štrkopiesku</t>
  </si>
  <si>
    <t>-204043425</t>
  </si>
  <si>
    <t>583310001000</t>
  </si>
  <si>
    <t>Kamenivo ťažené hrubé frakcia 4-8 mm, STN EN 13043</t>
  </si>
  <si>
    <t>-581041278</t>
  </si>
  <si>
    <t>5,4*1,7</t>
  </si>
  <si>
    <t>564201111</t>
  </si>
  <si>
    <t>Podklad alebo podsyp zo štrkopiesku fr.0-4 s rozprestretím, vlhčením a zhutnením, po zhutnení hr. 30 mm</t>
  </si>
  <si>
    <t>-1685368385</t>
  </si>
  <si>
    <t>603</t>
  </si>
  <si>
    <t>583310000600</t>
  </si>
  <si>
    <t>Kamenivo ťažené drobné frakcia 0-4 mm, STN EN 12620 + A1</t>
  </si>
  <si>
    <t>1006591052</t>
  </si>
  <si>
    <t>5642011111</t>
  </si>
  <si>
    <t>Podklad alebo podsyp zo štrkopiesku fr.4-8 s rozprestretím, vlhčením a zhutnením, po zhutnení hr. 30 mm</t>
  </si>
  <si>
    <t>271973508</t>
  </si>
  <si>
    <t>583310000900.1</t>
  </si>
  <si>
    <t>-920748408</t>
  </si>
  <si>
    <t>603*0,03*1,7</t>
  </si>
  <si>
    <t>564211111</t>
  </si>
  <si>
    <t>Podklad alebo podsyp zo štrkopiesku s rozprestretím, vlhčením a zhutnením, po zhutnení hr. 50 mm</t>
  </si>
  <si>
    <t>-1224776023</t>
  </si>
  <si>
    <t>583310001400</t>
  </si>
  <si>
    <t>Kamenivo ťažené hrubé frakcia 8-16 mm, STN EN 13242 + A1</t>
  </si>
  <si>
    <t>-184571839</t>
  </si>
  <si>
    <t>564751115</t>
  </si>
  <si>
    <t>Podklad alebo kryt z kameniva hrubého drveného veľ. 32-63 mm s rozprestretím a zhutn.hr. 190 mm</t>
  </si>
  <si>
    <t>1587759254</t>
  </si>
  <si>
    <t>583310002000</t>
  </si>
  <si>
    <t>Kamenivo ťažené hrubé frakcia 32-63 mm, STN EN 13242 + A1</t>
  </si>
  <si>
    <t>-1926717988</t>
  </si>
  <si>
    <t>2866500010001</t>
  </si>
  <si>
    <t xml:space="preserve">D+M betónové skruže DN 1000 ( 2ks skruže )  ,Kompletná dodávka vrátane dodávky a montáže </t>
  </si>
  <si>
    <t>komplet</t>
  </si>
  <si>
    <t>-1061586340</t>
  </si>
  <si>
    <t>894431111</t>
  </si>
  <si>
    <t>Montáž revíznej šachty z PVC,  hl. 850 do 1200 mm</t>
  </si>
  <si>
    <t>2062862034</t>
  </si>
  <si>
    <t>286610037600</t>
  </si>
  <si>
    <t>Kontrolná preplachovacia šachta ,revízna šachte</t>
  </si>
  <si>
    <t>-833904130</t>
  </si>
  <si>
    <t>916561111</t>
  </si>
  <si>
    <t>Osadenie záhonového alebo parkového obrubníka betón., do lôžka z bet. pros. tr. C 12/15 s bočnou oporou</t>
  </si>
  <si>
    <t>-177174049</t>
  </si>
  <si>
    <t>274311114</t>
  </si>
  <si>
    <t>Základové pásy, prahy, vence  z betónu prostého tr. C 12/15</t>
  </si>
  <si>
    <t>-591483561</t>
  </si>
  <si>
    <t>108*0,06</t>
  </si>
  <si>
    <t>3381711120</t>
  </si>
  <si>
    <t>D+M PVC chráničky DN 200 so zabetónovaním do vopred vykopaných dier ( rohové ppätky , vstupné bráničky a športové púzdra )</t>
  </si>
  <si>
    <t>414495867</t>
  </si>
  <si>
    <t>3381711121</t>
  </si>
  <si>
    <t>D+M PVC chráničky DN 110 so zabetónovaním do vopred vykopaných dier ( púzdra pre pätky oplotenia )</t>
  </si>
  <si>
    <t>-875074909</t>
  </si>
  <si>
    <t>3381711122</t>
  </si>
  <si>
    <t>D+M PVC chráničky DN 300 so zabetónovaním do vopred vykopaných dier</t>
  </si>
  <si>
    <t>-131797990</t>
  </si>
  <si>
    <t>592170002900</t>
  </si>
  <si>
    <t>Obrubník SEMMELROCK parkový, lxšxv 1000x50x200 mm, sivá</t>
  </si>
  <si>
    <t>1685541512</t>
  </si>
  <si>
    <t>998001011</t>
  </si>
  <si>
    <t>Presun hmôt pre ucelenú dodávku pilót alebo podzemných stien betónovaných na mieste</t>
  </si>
  <si>
    <t>-1376677344</t>
  </si>
  <si>
    <t>998222012</t>
  </si>
  <si>
    <t>Presun hmôt na spevnených plochách s krytom z kameniva (8233, 8235) pre akékoľvek dľžky</t>
  </si>
  <si>
    <t>-448577153</t>
  </si>
  <si>
    <t>998222199</t>
  </si>
  <si>
    <t>Príplatok za zväčšený presun (8233.8235) na spevnených plochách s krytom z kameniva za každých ďalších aj začatých 1000 m</t>
  </si>
  <si>
    <t>-1381654622</t>
  </si>
  <si>
    <t>338171112</t>
  </si>
  <si>
    <t>Osadzovanie stĺpika oceľového plotového výšky do 2 m so zabetónovaním do vopred vykopaných dier</t>
  </si>
  <si>
    <t>-666640856</t>
  </si>
  <si>
    <t>338171122</t>
  </si>
  <si>
    <t>Osadzovanie stĺpika oceľového plotového výšky do 6 m so zabetónovaním do vopred vykopaných dier</t>
  </si>
  <si>
    <t>193784389</t>
  </si>
  <si>
    <t>141410002300</t>
  </si>
  <si>
    <t>Rúra oceľová bezšvová závitová 2" pozinkovaná, (60,3x3,2mm ) vrátane vzpier +10% stratné</t>
  </si>
  <si>
    <t>1247602462</t>
  </si>
  <si>
    <t>(1,85*28)+(4,85*20)+(3,4*8*1,2)</t>
  </si>
  <si>
    <t>2834100049000</t>
  </si>
  <si>
    <t>Krytky PVC na ukončenie profilu 40x30mm</t>
  </si>
  <si>
    <t>-1243504048</t>
  </si>
  <si>
    <t>553510010100</t>
  </si>
  <si>
    <t>Bránka ESPACE jednokrídlová, šxv 1,35x2,00 m, úprava zinok výplň jokel 50x50mm</t>
  </si>
  <si>
    <t>227450057</t>
  </si>
  <si>
    <t>767920220</t>
  </si>
  <si>
    <t>Montáž vrát a vrátok k oploteniu osadzovaných na stĺpiky oceľové, s plochou jednotlivo nad 2 do 4 m2</t>
  </si>
  <si>
    <t>-1988500647</t>
  </si>
  <si>
    <t>767249110</t>
  </si>
  <si>
    <t>Montáž ochrannej sieťe vrátane príslušenstva ,karabínky,  objímky , spojky , napínaky , lanká , atď( práca vo výške vrátane lešenia montáž a demontáž )</t>
  </si>
  <si>
    <t>1222383957</t>
  </si>
  <si>
    <t>709210000100</t>
  </si>
  <si>
    <t xml:space="preserve">Sieť ochranná, oká 45x45 mm , hr. 3mm , PE , farba zelená +2% </t>
  </si>
  <si>
    <t>-390188084</t>
  </si>
  <si>
    <t>2834100049001</t>
  </si>
  <si>
    <t>Krytky PVC na ukončenie stĺpika oplotenia</t>
  </si>
  <si>
    <t>-1776851453</t>
  </si>
  <si>
    <t>3098000015000</t>
  </si>
  <si>
    <t>Spojovací materál na mantinelový systém</t>
  </si>
  <si>
    <t>sub</t>
  </si>
  <si>
    <t>-187634767</t>
  </si>
  <si>
    <t>1456200006001</t>
  </si>
  <si>
    <t>D+M ZN Profil oceľový 40x30x3 mm 1x ťahaný tenkostenný uzavretý obdĺžnikový + 10% stratné</t>
  </si>
  <si>
    <t>-1051032663</t>
  </si>
  <si>
    <t>96*1,1*3</t>
  </si>
  <si>
    <t>767585101</t>
  </si>
  <si>
    <t>Montáž vodorovných tenkostenných  profilov zvarovaním</t>
  </si>
  <si>
    <t>1164058898</t>
  </si>
  <si>
    <t>18153011412</t>
  </si>
  <si>
    <t>D+M Mantinelová PP doska biela10 mm s UV ochranou (2000x1000 x10mm) +10% stratné</t>
  </si>
  <si>
    <t>1359065577</t>
  </si>
  <si>
    <t>96*1,1</t>
  </si>
  <si>
    <t>5535200036001</t>
  </si>
  <si>
    <t>D+M Madlo bezpečnostné ZN  farba žltá komaxit + 10% odrezky . Horné madlo -pozink komb. s komaxitom, min. šírka x výška 50x20mm, hr.1mm, predpružený materiál madla a vodiacej lišty pre zabezpečenie tepelnej rozťažnosti materiálu mantinelu . U lišta spodna</t>
  </si>
  <si>
    <t>-2115392837</t>
  </si>
  <si>
    <t>63</t>
  </si>
  <si>
    <t>99876710R01</t>
  </si>
  <si>
    <t>Presun hmôt pre kovové stavebné doplnkové konštrukcie v objektoch výšky do 6 m</t>
  </si>
  <si>
    <t>-15590019</t>
  </si>
  <si>
    <t>589100006</t>
  </si>
  <si>
    <t>Položenie umelej trávy na viacúčelové povrchy s čiarovaním a zapieskovaním</t>
  </si>
  <si>
    <t>-2076263876</t>
  </si>
  <si>
    <t>65</t>
  </si>
  <si>
    <t>284170005300</t>
  </si>
  <si>
    <t>1956691168</t>
  </si>
  <si>
    <t>284170007000</t>
  </si>
  <si>
    <t>Podlepovacia páska pre umelú trávu 30 mm,</t>
  </si>
  <si>
    <t>823379943</t>
  </si>
  <si>
    <t>67</t>
  </si>
  <si>
    <t>998222012R2</t>
  </si>
  <si>
    <t>Sub</t>
  </si>
  <si>
    <t>210692560</t>
  </si>
  <si>
    <t>247410002700</t>
  </si>
  <si>
    <t>Lepidlo polyuretánové BASF 1 kg, na lepenie umelej trávy jednozložkové</t>
  </si>
  <si>
    <t>1777934209</t>
  </si>
  <si>
    <t>69</t>
  </si>
  <si>
    <t>581530000500</t>
  </si>
  <si>
    <t>D+M Piesok kremičitý ST 03/08, frakcia 0,3-0,8 mm, balenie 50 kg</t>
  </si>
  <si>
    <t>-2049614929</t>
  </si>
  <si>
    <t>2353700001001</t>
  </si>
  <si>
    <t>-1956679901</t>
  </si>
  <si>
    <t>71</t>
  </si>
  <si>
    <t>9599471110</t>
  </si>
  <si>
    <t>montáž futbalovej bránky s vypletením siete</t>
  </si>
  <si>
    <t>1294078402</t>
  </si>
  <si>
    <t>2353700001002</t>
  </si>
  <si>
    <t>D+M Multifunkčné stĺpiky s príslušenstvom na volejbal (sieť , napináky )</t>
  </si>
  <si>
    <t>pár</t>
  </si>
  <si>
    <t>-9701029</t>
  </si>
  <si>
    <t>73</t>
  </si>
  <si>
    <t>2353700001005</t>
  </si>
  <si>
    <t xml:space="preserve">D+ M tenisové stĺpiky , tenisová sieť , závažie , tyšky pre dvojhru , stredová páska </t>
  </si>
  <si>
    <t>1827712821</t>
  </si>
  <si>
    <t>77</t>
  </si>
  <si>
    <t>553570003500</t>
  </si>
  <si>
    <t xml:space="preserve">D +M  basketbalová konštrukcia ZN do púzdier s vysadením 1,2m , basketbalová doska 110x90cm , kôš s retiazkou </t>
  </si>
  <si>
    <t>1979597647</t>
  </si>
  <si>
    <t>75</t>
  </si>
  <si>
    <t>000300016</t>
  </si>
  <si>
    <t>Geodetické práce - vykonávané pred výstavbou určenie vytyčovacej siete, vytýčenie staveniska, staveb. objektu</t>
  </si>
  <si>
    <t>eur</t>
  </si>
  <si>
    <t>434074110</t>
  </si>
  <si>
    <t>000600015</t>
  </si>
  <si>
    <t>Zariadenie staveniska - športové plochy</t>
  </si>
  <si>
    <t>1137499942</t>
  </si>
  <si>
    <t>Zásuvková skriňa - podľa schémy</t>
  </si>
  <si>
    <t>Umelá tráva Dvojfarebné prevedenie  pre multifunkčné ihriská s vláknom monofilamentním vláknom , výška vlasu 20 mm, D tex 11000/8 , hrúbka vlákna 230µm, hustota vpichov 22047 ,hustota koncov 352752 , celková hmotnosť 2311g/m2 + 6% stratné</t>
  </si>
  <si>
    <t xml:space="preserve"> AL Bránka na futbal 3x2 so sieťou s okom 45x45mm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</si>
</sst>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%"/>
    <numFmt numFmtId="165" formatCode="dd\.mm\.yyyy"/>
    <numFmt numFmtId="166" formatCode="#,##0.00000"/>
    <numFmt numFmtId="167" formatCode="#,##0.000"/>
  </numFmts>
  <fonts count="95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sz val="18"/>
      <color indexed="12"/>
      <name val="Wingdings 2"/>
      <family val="1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b/>
      <sz val="8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b/>
      <sz val="8"/>
      <color rgb="FF8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3" fillId="0" borderId="0" xfId="0" applyFont="1" applyAlignment="1">
      <alignment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77" fillId="33" borderId="0" xfId="0" applyFont="1" applyFill="1" applyAlignment="1" applyProtection="1">
      <alignment horizontal="left" vertical="center"/>
      <protection/>
    </xf>
    <xf numFmtId="0" fontId="78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76" fillId="33" borderId="0" xfId="0" applyFont="1" applyFill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80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81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164" fontId="70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0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82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3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3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0" fillId="0" borderId="30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vertical="center"/>
    </xf>
    <xf numFmtId="4" fontId="85" fillId="0" borderId="22" xfId="0" applyNumberFormat="1" applyFont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166" fontId="85" fillId="0" borderId="0" xfId="0" applyNumberFormat="1" applyFont="1" applyBorder="1" applyAlignment="1">
      <alignment vertical="center"/>
    </xf>
    <xf numFmtId="4" fontId="85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6" fillId="0" borderId="0" xfId="36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89" fillId="0" borderId="22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66" fontId="89" fillId="0" borderId="0" xfId="0" applyNumberFormat="1" applyFont="1" applyBorder="1" applyAlignment="1">
      <alignment vertical="center"/>
    </xf>
    <xf numFmtId="4" fontId="89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89" fillId="0" borderId="24" xfId="0" applyNumberFormat="1" applyFont="1" applyBorder="1" applyAlignment="1">
      <alignment vertical="center"/>
    </xf>
    <xf numFmtId="4" fontId="89" fillId="0" borderId="25" xfId="0" applyNumberFormat="1" applyFont="1" applyBorder="1" applyAlignment="1">
      <alignment vertical="center"/>
    </xf>
    <xf numFmtId="166" fontId="89" fillId="0" borderId="25" xfId="0" applyNumberFormat="1" applyFont="1" applyBorder="1" applyAlignment="1">
      <alignment vertical="center"/>
    </xf>
    <xf numFmtId="4" fontId="89" fillId="0" borderId="26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righ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center" vertical="center"/>
    </xf>
    <xf numFmtId="0" fontId="90" fillId="0" borderId="0" xfId="0" applyFont="1" applyBorder="1" applyAlignment="1">
      <alignment horizontal="left" vertical="center"/>
    </xf>
    <xf numFmtId="0" fontId="71" fillId="0" borderId="1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0" fontId="71" fillId="0" borderId="14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72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91" fillId="0" borderId="20" xfId="0" applyNumberFormat="1" applyFont="1" applyBorder="1" applyAlignment="1">
      <alignment/>
    </xf>
    <xf numFmtId="166" fontId="91" fillId="0" borderId="21" xfId="0" applyNumberFormat="1" applyFont="1" applyBorder="1" applyAlignment="1">
      <alignment/>
    </xf>
    <xf numFmtId="167" fontId="10" fillId="0" borderId="0" xfId="0" applyNumberFormat="1" applyFont="1" applyAlignment="1">
      <alignment vertical="center"/>
    </xf>
    <xf numFmtId="0" fontId="73" fillId="0" borderId="13" xfId="0" applyFont="1" applyBorder="1" applyAlignment="1">
      <alignment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 horizontal="left"/>
    </xf>
    <xf numFmtId="0" fontId="73" fillId="0" borderId="14" xfId="0" applyFont="1" applyBorder="1" applyAlignment="1">
      <alignment/>
    </xf>
    <xf numFmtId="0" fontId="73" fillId="0" borderId="22" xfId="0" applyFont="1" applyBorder="1" applyAlignment="1">
      <alignment/>
    </xf>
    <xf numFmtId="166" fontId="73" fillId="0" borderId="0" xfId="0" applyNumberFormat="1" applyFont="1" applyBorder="1" applyAlignment="1">
      <alignment/>
    </xf>
    <xf numFmtId="166" fontId="73" fillId="0" borderId="23" xfId="0" applyNumberFormat="1" applyFont="1" applyBorder="1" applyAlignment="1">
      <alignment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167" fontId="73" fillId="0" borderId="0" xfId="0" applyNumberFormat="1" applyFont="1" applyAlignment="1">
      <alignment vertical="center"/>
    </xf>
    <xf numFmtId="0" fontId="72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70" fillId="0" borderId="33" xfId="0" applyFont="1" applyBorder="1" applyAlignment="1">
      <alignment horizontal="left" vertical="center"/>
    </xf>
    <xf numFmtId="166" fontId="70" fillId="0" borderId="0" xfId="0" applyNumberFormat="1" applyFont="1" applyBorder="1" applyAlignment="1">
      <alignment vertical="center"/>
    </xf>
    <xf numFmtId="166" fontId="70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2" fillId="0" borderId="33" xfId="0" applyFont="1" applyBorder="1" applyAlignment="1" applyProtection="1">
      <alignment horizontal="center" vertical="center"/>
      <protection locked="0"/>
    </xf>
    <xf numFmtId="49" fontId="92" fillId="0" borderId="33" xfId="0" applyNumberFormat="1" applyFont="1" applyBorder="1" applyAlignment="1" applyProtection="1">
      <alignment horizontal="left" vertical="center" wrapText="1"/>
      <protection locked="0"/>
    </xf>
    <xf numFmtId="0" fontId="92" fillId="0" borderId="33" xfId="0" applyFont="1" applyBorder="1" applyAlignment="1" applyProtection="1">
      <alignment horizontal="center" vertical="center" wrapText="1"/>
      <protection locked="0"/>
    </xf>
    <xf numFmtId="167" fontId="92" fillId="0" borderId="33" xfId="0" applyNumberFormat="1" applyFont="1" applyBorder="1" applyAlignment="1" applyProtection="1">
      <alignment vertical="center"/>
      <protection locked="0"/>
    </xf>
    <xf numFmtId="0" fontId="70" fillId="0" borderId="25" xfId="0" applyFont="1" applyBorder="1" applyAlignment="1">
      <alignment horizontal="center" vertical="center"/>
    </xf>
    <xf numFmtId="166" fontId="70" fillId="0" borderId="25" xfId="0" applyNumberFormat="1" applyFont="1" applyBorder="1" applyAlignment="1">
      <alignment vertical="center"/>
    </xf>
    <xf numFmtId="166" fontId="70" fillId="0" borderId="26" xfId="0" applyNumberFormat="1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167" fontId="74" fillId="0" borderId="0" xfId="0" applyNumberFormat="1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74" fillId="0" borderId="22" xfId="0" applyFont="1" applyBorder="1" applyAlignment="1">
      <alignment vertical="center"/>
    </xf>
    <xf numFmtId="0" fontId="74" fillId="0" borderId="23" xfId="0" applyFont="1" applyBorder="1" applyAlignment="1">
      <alignment vertical="center"/>
    </xf>
    <xf numFmtId="0" fontId="74" fillId="0" borderId="0" xfId="0" applyFont="1" applyAlignment="1">
      <alignment horizontal="lef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167" fontId="75" fillId="0" borderId="0" xfId="0" applyNumberFormat="1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75" fillId="0" borderId="22" xfId="0" applyFont="1" applyBorder="1" applyAlignment="1">
      <alignment vertical="center"/>
    </xf>
    <xf numFmtId="0" fontId="75" fillId="0" borderId="23" xfId="0" applyFont="1" applyBorder="1" applyAlignment="1">
      <alignment vertical="center"/>
    </xf>
    <xf numFmtId="0" fontId="75" fillId="0" borderId="0" xfId="0" applyFont="1" applyAlignment="1">
      <alignment horizontal="left" vertical="center"/>
    </xf>
    <xf numFmtId="2" fontId="72" fillId="0" borderId="0" xfId="0" applyNumberFormat="1" applyFont="1" applyAlignment="1">
      <alignment vertical="center"/>
    </xf>
    <xf numFmtId="2" fontId="71" fillId="0" borderId="0" xfId="0" applyNumberFormat="1" applyFont="1" applyAlignment="1">
      <alignment vertical="center"/>
    </xf>
    <xf numFmtId="2" fontId="73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2" fontId="74" fillId="0" borderId="0" xfId="0" applyNumberFormat="1" applyFont="1" applyAlignment="1">
      <alignment vertical="center"/>
    </xf>
    <xf numFmtId="2" fontId="75" fillId="0" borderId="0" xfId="0" applyNumberFormat="1" applyFont="1" applyAlignment="1">
      <alignment vertical="center"/>
    </xf>
    <xf numFmtId="14" fontId="2" fillId="0" borderId="0" xfId="0" applyNumberFormat="1" applyFont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4" fontId="70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3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87" fillId="0" borderId="0" xfId="0" applyFont="1" applyBorder="1" applyAlignment="1">
      <alignment horizontal="left" vertical="center" wrapText="1"/>
    </xf>
    <xf numFmtId="4" fontId="88" fillId="0" borderId="0" xfId="0" applyNumberFormat="1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79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84" fillId="0" borderId="0" xfId="0" applyNumberFormat="1" applyFont="1" applyBorder="1" applyAlignment="1">
      <alignment horizontal="right" vertical="center"/>
    </xf>
    <xf numFmtId="4" fontId="84" fillId="0" borderId="0" xfId="0" applyNumberFormat="1" applyFont="1" applyBorder="1" applyAlignment="1">
      <alignment vertical="center"/>
    </xf>
    <xf numFmtId="4" fontId="84" fillId="35" borderId="0" xfId="0" applyNumberFormat="1" applyFont="1" applyFill="1" applyBorder="1" applyAlignment="1">
      <alignment vertical="center"/>
    </xf>
    <xf numFmtId="0" fontId="85" fillId="0" borderId="19" xfId="0" applyFont="1" applyBorder="1" applyAlignment="1">
      <alignment horizontal="center" vertical="center"/>
    </xf>
    <xf numFmtId="0" fontId="85" fillId="0" borderId="20" xfId="0" applyFont="1" applyBorder="1" applyAlignment="1">
      <alignment horizontal="left" vertical="center"/>
    </xf>
    <xf numFmtId="0" fontId="70" fillId="0" borderId="22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4" fontId="7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4" fontId="3" fillId="35" borderId="18" xfId="0" applyNumberFormat="1" applyFont="1" applyFill="1" applyBorder="1" applyAlignment="1">
      <alignment vertical="center"/>
    </xf>
    <xf numFmtId="4" fontId="3" fillId="35" borderId="34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4" fontId="71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4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167" fontId="0" fillId="0" borderId="33" xfId="0" applyNumberFormat="1" applyFont="1" applyBorder="1" applyAlignment="1" applyProtection="1">
      <alignment vertical="center"/>
      <protection locked="0"/>
    </xf>
    <xf numFmtId="4" fontId="94" fillId="0" borderId="0" xfId="0" applyNumberFormat="1" applyFont="1" applyBorder="1" applyAlignment="1">
      <alignment vertical="center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74" fillId="0" borderId="20" xfId="0" applyFont="1" applyBorder="1" applyAlignment="1">
      <alignment horizontal="left" vertical="center" wrapText="1"/>
    </xf>
    <xf numFmtId="0" fontId="74" fillId="0" borderId="20" xfId="0" applyFont="1" applyBorder="1" applyAlignment="1">
      <alignment vertical="center"/>
    </xf>
    <xf numFmtId="0" fontId="75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92" fillId="0" borderId="33" xfId="0" applyFont="1" applyBorder="1" applyAlignment="1" applyProtection="1">
      <alignment horizontal="left" vertical="center" wrapText="1"/>
      <protection locked="0"/>
    </xf>
    <xf numFmtId="167" fontId="92" fillId="0" borderId="33" xfId="0" applyNumberFormat="1" applyFont="1" applyBorder="1" applyAlignment="1" applyProtection="1">
      <alignment vertical="center"/>
      <protection locked="0"/>
    </xf>
    <xf numFmtId="167" fontId="72" fillId="0" borderId="25" xfId="0" applyNumberFormat="1" applyFont="1" applyBorder="1" applyAlignment="1">
      <alignment/>
    </xf>
    <xf numFmtId="167" fontId="72" fillId="0" borderId="25" xfId="0" applyNumberFormat="1" applyFont="1" applyBorder="1" applyAlignment="1">
      <alignment vertical="center"/>
    </xf>
    <xf numFmtId="167" fontId="72" fillId="0" borderId="31" xfId="0" applyNumberFormat="1" applyFont="1" applyBorder="1" applyAlignment="1">
      <alignment/>
    </xf>
    <xf numFmtId="167" fontId="72" fillId="0" borderId="31" xfId="0" applyNumberFormat="1" applyFont="1" applyBorder="1" applyAlignment="1">
      <alignment vertical="center"/>
    </xf>
    <xf numFmtId="167" fontId="71" fillId="0" borderId="31" xfId="0" applyNumberFormat="1" applyFont="1" applyBorder="1" applyAlignment="1">
      <alignment/>
    </xf>
    <xf numFmtId="167" fontId="71" fillId="0" borderId="31" xfId="0" applyNumberFormat="1" applyFont="1" applyBorder="1" applyAlignment="1">
      <alignment vertical="center"/>
    </xf>
    <xf numFmtId="167" fontId="71" fillId="0" borderId="20" xfId="0" applyNumberFormat="1" applyFont="1" applyBorder="1" applyAlignment="1">
      <alignment/>
    </xf>
    <xf numFmtId="167" fontId="71" fillId="0" borderId="20" xfId="0" applyNumberFormat="1" applyFont="1" applyBorder="1" applyAlignment="1">
      <alignment vertical="center"/>
    </xf>
    <xf numFmtId="0" fontId="78" fillId="33" borderId="0" xfId="36" applyFont="1" applyFill="1" applyAlignment="1" applyProtection="1">
      <alignment horizontal="center" vertical="center"/>
      <protection/>
    </xf>
    <xf numFmtId="167" fontId="84" fillId="0" borderId="20" xfId="0" applyNumberFormat="1" applyFont="1" applyBorder="1" applyAlignment="1">
      <alignment/>
    </xf>
    <xf numFmtId="167" fontId="3" fillId="0" borderId="20" xfId="0" applyNumberFormat="1" applyFont="1" applyBorder="1" applyAlignment="1">
      <alignment vertical="center"/>
    </xf>
    <xf numFmtId="167" fontId="71" fillId="0" borderId="0" xfId="0" applyNumberFormat="1" applyFont="1" applyBorder="1" applyAlignment="1">
      <alignment/>
    </xf>
    <xf numFmtId="167" fontId="71" fillId="0" borderId="0" xfId="0" applyNumberFormat="1" applyFont="1" applyBorder="1" applyAlignment="1">
      <alignment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E84" sqref="BE8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7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R2" s="208" t="s">
        <v>8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20" t="s">
        <v>9</v>
      </c>
      <c r="BT2" s="20" t="s">
        <v>10</v>
      </c>
    </row>
    <row r="3" spans="2:72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10</v>
      </c>
    </row>
    <row r="4" spans="2:71" ht="36.75" customHeight="1">
      <c r="B4" s="24"/>
      <c r="C4" s="182" t="s">
        <v>11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25"/>
      <c r="AS4" s="19" t="s">
        <v>12</v>
      </c>
      <c r="BS4" s="20" t="s">
        <v>9</v>
      </c>
    </row>
    <row r="5" spans="2:71" ht="14.25" customHeight="1">
      <c r="B5" s="24"/>
      <c r="C5" s="26"/>
      <c r="D5" s="27" t="s">
        <v>13</v>
      </c>
      <c r="E5" s="26"/>
      <c r="F5" s="26"/>
      <c r="G5" s="26"/>
      <c r="H5" s="26"/>
      <c r="I5" s="26"/>
      <c r="J5" s="26"/>
      <c r="K5" s="184" t="s">
        <v>14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26"/>
      <c r="AQ5" s="25"/>
      <c r="BS5" s="20" t="s">
        <v>9</v>
      </c>
    </row>
    <row r="6" spans="2:71" ht="36.75" customHeight="1">
      <c r="B6" s="24"/>
      <c r="C6" s="26"/>
      <c r="D6" s="29" t="s">
        <v>15</v>
      </c>
      <c r="E6" s="26"/>
      <c r="F6" s="26"/>
      <c r="G6" s="26"/>
      <c r="H6" s="26"/>
      <c r="I6" s="26"/>
      <c r="J6" s="26"/>
      <c r="K6" s="186" t="s">
        <v>16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26"/>
      <c r="AQ6" s="25"/>
      <c r="BS6" s="20" t="s">
        <v>9</v>
      </c>
    </row>
    <row r="7" spans="2:71" ht="14.25" customHeight="1">
      <c r="B7" s="24"/>
      <c r="C7" s="26"/>
      <c r="D7" s="30" t="s">
        <v>17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18</v>
      </c>
      <c r="AL7" s="26"/>
      <c r="AM7" s="26"/>
      <c r="AN7" s="28" t="s">
        <v>5</v>
      </c>
      <c r="AO7" s="26"/>
      <c r="AP7" s="26"/>
      <c r="AQ7" s="25"/>
      <c r="BS7" s="20" t="s">
        <v>9</v>
      </c>
    </row>
    <row r="8" spans="2:71" ht="14.25" customHeight="1">
      <c r="B8" s="24"/>
      <c r="C8" s="26"/>
      <c r="D8" s="30" t="s">
        <v>19</v>
      </c>
      <c r="E8" s="26"/>
      <c r="F8" s="26"/>
      <c r="G8" s="26"/>
      <c r="H8" s="26"/>
      <c r="I8" s="26"/>
      <c r="J8" s="26"/>
      <c r="K8" s="28" t="s">
        <v>20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21</v>
      </c>
      <c r="AL8" s="26"/>
      <c r="AM8" s="26"/>
      <c r="AN8" s="179">
        <v>43707</v>
      </c>
      <c r="AO8" s="26"/>
      <c r="AP8" s="26"/>
      <c r="AQ8" s="25"/>
      <c r="BS8" s="20" t="s">
        <v>9</v>
      </c>
    </row>
    <row r="9" spans="2:71" ht="14.25" customHeight="1">
      <c r="B9" s="2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BS9" s="20" t="s">
        <v>9</v>
      </c>
    </row>
    <row r="10" spans="2:71" ht="14.25" customHeight="1">
      <c r="B10" s="24"/>
      <c r="C10" s="26"/>
      <c r="D10" s="30" t="s">
        <v>22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23</v>
      </c>
      <c r="AL10" s="26"/>
      <c r="AM10" s="26"/>
      <c r="AN10" s="28" t="s">
        <v>24</v>
      </c>
      <c r="AO10" s="26"/>
      <c r="AP10" s="26"/>
      <c r="AQ10" s="25"/>
      <c r="BS10" s="20" t="s">
        <v>9</v>
      </c>
    </row>
    <row r="11" spans="2:71" ht="18" customHeight="1">
      <c r="B11" s="24"/>
      <c r="C11" s="26"/>
      <c r="D11" s="26"/>
      <c r="E11" s="28" t="s">
        <v>25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26</v>
      </c>
      <c r="AL11" s="26"/>
      <c r="AM11" s="26"/>
      <c r="AN11" s="28" t="s">
        <v>5</v>
      </c>
      <c r="AO11" s="26"/>
      <c r="AP11" s="26"/>
      <c r="AQ11" s="25"/>
      <c r="BS11" s="20" t="s">
        <v>9</v>
      </c>
    </row>
    <row r="12" spans="2:71" ht="6.75" customHeight="1">
      <c r="B12" s="2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5"/>
      <c r="BS12" s="20" t="s">
        <v>9</v>
      </c>
    </row>
    <row r="13" spans="2:71" ht="14.25" customHeight="1">
      <c r="B13" s="24"/>
      <c r="C13" s="26"/>
      <c r="D13" s="30" t="s">
        <v>27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23</v>
      </c>
      <c r="AL13" s="26"/>
      <c r="AM13" s="26"/>
      <c r="AN13" s="28" t="s">
        <v>5</v>
      </c>
      <c r="AO13" s="26"/>
      <c r="AP13" s="26"/>
      <c r="AQ13" s="25"/>
      <c r="BS13" s="20" t="s">
        <v>9</v>
      </c>
    </row>
    <row r="14" spans="2:71" ht="15">
      <c r="B14" s="24"/>
      <c r="C14" s="26"/>
      <c r="D14" s="26"/>
      <c r="E14" s="28" t="s">
        <v>20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 t="s">
        <v>26</v>
      </c>
      <c r="AL14" s="26"/>
      <c r="AM14" s="26"/>
      <c r="AN14" s="28" t="s">
        <v>5</v>
      </c>
      <c r="AO14" s="26"/>
      <c r="AP14" s="26"/>
      <c r="AQ14" s="25"/>
      <c r="BS14" s="20" t="s">
        <v>9</v>
      </c>
    </row>
    <row r="15" spans="2:71" ht="6.75" customHeight="1">
      <c r="B15" s="2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BS15" s="20" t="s">
        <v>6</v>
      </c>
    </row>
    <row r="16" spans="2:71" ht="14.25" customHeight="1">
      <c r="B16" s="24"/>
      <c r="C16" s="26"/>
      <c r="D16" s="30" t="s">
        <v>28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23</v>
      </c>
      <c r="AL16" s="26"/>
      <c r="AM16" s="26"/>
      <c r="AN16" s="28" t="s">
        <v>29</v>
      </c>
      <c r="AO16" s="26"/>
      <c r="AP16" s="26"/>
      <c r="AQ16" s="25"/>
      <c r="BS16" s="20" t="s">
        <v>6</v>
      </c>
    </row>
    <row r="17" spans="2:71" ht="18" customHeight="1">
      <c r="B17" s="24"/>
      <c r="C17" s="26"/>
      <c r="D17" s="26"/>
      <c r="E17" s="28" t="s">
        <v>30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26</v>
      </c>
      <c r="AL17" s="26"/>
      <c r="AM17" s="26"/>
      <c r="AN17" s="28" t="s">
        <v>31</v>
      </c>
      <c r="AO17" s="26"/>
      <c r="AP17" s="26"/>
      <c r="AQ17" s="25"/>
      <c r="BS17" s="20" t="s">
        <v>32</v>
      </c>
    </row>
    <row r="18" spans="2:71" ht="6.75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5"/>
      <c r="BS18" s="20" t="s">
        <v>33</v>
      </c>
    </row>
    <row r="19" spans="2:71" ht="14.25" customHeight="1">
      <c r="B19" s="24"/>
      <c r="C19" s="26"/>
      <c r="D19" s="30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23</v>
      </c>
      <c r="AL19" s="26"/>
      <c r="AM19" s="26"/>
      <c r="AN19" s="28" t="s">
        <v>5</v>
      </c>
      <c r="AO19" s="26"/>
      <c r="AP19" s="26"/>
      <c r="AQ19" s="25"/>
      <c r="BS19" s="20" t="s">
        <v>33</v>
      </c>
    </row>
    <row r="20" spans="2:43" ht="18" customHeight="1">
      <c r="B20" s="24"/>
      <c r="C20" s="26"/>
      <c r="D20" s="26"/>
      <c r="E20" s="28" t="s">
        <v>20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26</v>
      </c>
      <c r="AL20" s="26"/>
      <c r="AM20" s="26"/>
      <c r="AN20" s="28" t="s">
        <v>5</v>
      </c>
      <c r="AO20" s="26"/>
      <c r="AP20" s="26"/>
      <c r="AQ20" s="25"/>
    </row>
    <row r="21" spans="2:43" ht="6.75" customHeight="1"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5"/>
    </row>
    <row r="22" spans="2:43" ht="15">
      <c r="B22" s="24"/>
      <c r="C22" s="26"/>
      <c r="D22" s="30" t="s">
        <v>35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5"/>
    </row>
    <row r="23" spans="2:43" ht="16.5" customHeight="1">
      <c r="B23" s="24"/>
      <c r="C23" s="26"/>
      <c r="D23" s="26"/>
      <c r="E23" s="187" t="s">
        <v>5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26"/>
      <c r="AP23" s="26"/>
      <c r="AQ23" s="25"/>
    </row>
    <row r="24" spans="2:43" ht="6.75" customHeight="1"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</row>
    <row r="25" spans="2:43" ht="6.75" customHeight="1">
      <c r="B25" s="24"/>
      <c r="C25" s="2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6"/>
      <c r="AQ25" s="25"/>
    </row>
    <row r="26" spans="2:43" ht="14.25" customHeight="1">
      <c r="B26" s="24"/>
      <c r="C26" s="26"/>
      <c r="D26" s="32" t="s">
        <v>36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88">
        <f>ROUND(AG87,2)</f>
        <v>0</v>
      </c>
      <c r="AL26" s="185"/>
      <c r="AM26" s="185"/>
      <c r="AN26" s="185"/>
      <c r="AO26" s="185"/>
      <c r="AP26" s="26"/>
      <c r="AQ26" s="25"/>
    </row>
    <row r="27" spans="2:43" ht="14.25" customHeight="1">
      <c r="B27" s="24"/>
      <c r="C27" s="26"/>
      <c r="D27" s="32" t="s">
        <v>37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88">
        <f>ROUND(AG91,2)</f>
        <v>0</v>
      </c>
      <c r="AL27" s="188"/>
      <c r="AM27" s="188"/>
      <c r="AN27" s="188"/>
      <c r="AO27" s="188"/>
      <c r="AP27" s="26"/>
      <c r="AQ27" s="25"/>
    </row>
    <row r="28" spans="2:43" s="1" customFormat="1" ht="6.7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2:43" s="1" customFormat="1" ht="25.5" customHeight="1">
      <c r="B29" s="33"/>
      <c r="C29" s="34"/>
      <c r="D29" s="36" t="s">
        <v>38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189">
        <f>ROUND(AK26+AK27,2)</f>
        <v>0</v>
      </c>
      <c r="AL29" s="190"/>
      <c r="AM29" s="190"/>
      <c r="AN29" s="190"/>
      <c r="AO29" s="190"/>
      <c r="AP29" s="34"/>
      <c r="AQ29" s="35"/>
    </row>
    <row r="30" spans="2:43" s="1" customFormat="1" ht="6.7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2:43" s="2" customFormat="1" ht="14.25" customHeight="1">
      <c r="B31" s="38"/>
      <c r="C31" s="39"/>
      <c r="D31" s="40" t="s">
        <v>39</v>
      </c>
      <c r="E31" s="39"/>
      <c r="F31" s="40" t="s">
        <v>40</v>
      </c>
      <c r="G31" s="39"/>
      <c r="H31" s="39"/>
      <c r="I31" s="39"/>
      <c r="J31" s="39"/>
      <c r="K31" s="39"/>
      <c r="L31" s="191">
        <v>0.2</v>
      </c>
      <c r="M31" s="192"/>
      <c r="N31" s="192"/>
      <c r="O31" s="192"/>
      <c r="P31" s="39"/>
      <c r="Q31" s="39"/>
      <c r="R31" s="39"/>
      <c r="S31" s="39"/>
      <c r="T31" s="42" t="s">
        <v>41</v>
      </c>
      <c r="U31" s="39"/>
      <c r="V31" s="39"/>
      <c r="W31" s="193">
        <f>ROUND(AZ87+SUM(CD92),2)</f>
        <v>0</v>
      </c>
      <c r="X31" s="192"/>
      <c r="Y31" s="192"/>
      <c r="Z31" s="192"/>
      <c r="AA31" s="192"/>
      <c r="AB31" s="192"/>
      <c r="AC31" s="192"/>
      <c r="AD31" s="192"/>
      <c r="AE31" s="192"/>
      <c r="AF31" s="39"/>
      <c r="AG31" s="39"/>
      <c r="AH31" s="39"/>
      <c r="AI31" s="39"/>
      <c r="AJ31" s="39"/>
      <c r="AK31" s="193">
        <f>ROUND(AV87+SUM(BY92),2)</f>
        <v>0</v>
      </c>
      <c r="AL31" s="192"/>
      <c r="AM31" s="192"/>
      <c r="AN31" s="192"/>
      <c r="AO31" s="192"/>
      <c r="AP31" s="39"/>
      <c r="AQ31" s="43"/>
    </row>
    <row r="32" spans="2:43" s="2" customFormat="1" ht="14.25" customHeight="1">
      <c r="B32" s="38"/>
      <c r="C32" s="39"/>
      <c r="D32" s="39"/>
      <c r="E32" s="39"/>
      <c r="F32" s="40" t="s">
        <v>42</v>
      </c>
      <c r="G32" s="39"/>
      <c r="H32" s="39"/>
      <c r="I32" s="39"/>
      <c r="J32" s="39"/>
      <c r="K32" s="39"/>
      <c r="L32" s="191">
        <v>0.2</v>
      </c>
      <c r="M32" s="192"/>
      <c r="N32" s="192"/>
      <c r="O32" s="192"/>
      <c r="P32" s="39"/>
      <c r="Q32" s="39"/>
      <c r="R32" s="39"/>
      <c r="S32" s="39"/>
      <c r="T32" s="42" t="s">
        <v>41</v>
      </c>
      <c r="U32" s="39"/>
      <c r="V32" s="39"/>
      <c r="W32" s="193">
        <f>ROUND(BA87+SUM(CE92),2)</f>
        <v>0</v>
      </c>
      <c r="X32" s="192"/>
      <c r="Y32" s="192"/>
      <c r="Z32" s="192"/>
      <c r="AA32" s="192"/>
      <c r="AB32" s="192"/>
      <c r="AC32" s="192"/>
      <c r="AD32" s="192"/>
      <c r="AE32" s="192"/>
      <c r="AF32" s="39"/>
      <c r="AG32" s="39"/>
      <c r="AH32" s="39"/>
      <c r="AI32" s="39"/>
      <c r="AJ32" s="39"/>
      <c r="AK32" s="193">
        <f>ROUND(AW87+SUM(BZ92),2)</f>
        <v>0</v>
      </c>
      <c r="AL32" s="192"/>
      <c r="AM32" s="192"/>
      <c r="AN32" s="192"/>
      <c r="AO32" s="192"/>
      <c r="AP32" s="39"/>
      <c r="AQ32" s="43"/>
    </row>
    <row r="33" spans="2:43" s="2" customFormat="1" ht="14.25" customHeight="1" hidden="1">
      <c r="B33" s="38"/>
      <c r="C33" s="39"/>
      <c r="D33" s="39"/>
      <c r="E33" s="39"/>
      <c r="F33" s="40" t="s">
        <v>43</v>
      </c>
      <c r="G33" s="39"/>
      <c r="H33" s="39"/>
      <c r="I33" s="39"/>
      <c r="J33" s="39"/>
      <c r="K33" s="39"/>
      <c r="L33" s="191">
        <v>0.2</v>
      </c>
      <c r="M33" s="192"/>
      <c r="N33" s="192"/>
      <c r="O33" s="192"/>
      <c r="P33" s="39"/>
      <c r="Q33" s="39"/>
      <c r="R33" s="39"/>
      <c r="S33" s="39"/>
      <c r="T33" s="42" t="s">
        <v>41</v>
      </c>
      <c r="U33" s="39"/>
      <c r="V33" s="39"/>
      <c r="W33" s="193">
        <f>ROUND(BB87+SUM(CF92),2)</f>
        <v>0</v>
      </c>
      <c r="X33" s="192"/>
      <c r="Y33" s="192"/>
      <c r="Z33" s="192"/>
      <c r="AA33" s="192"/>
      <c r="AB33" s="192"/>
      <c r="AC33" s="192"/>
      <c r="AD33" s="192"/>
      <c r="AE33" s="192"/>
      <c r="AF33" s="39"/>
      <c r="AG33" s="39"/>
      <c r="AH33" s="39"/>
      <c r="AI33" s="39"/>
      <c r="AJ33" s="39"/>
      <c r="AK33" s="193">
        <v>0</v>
      </c>
      <c r="AL33" s="192"/>
      <c r="AM33" s="192"/>
      <c r="AN33" s="192"/>
      <c r="AO33" s="192"/>
      <c r="AP33" s="39"/>
      <c r="AQ33" s="43"/>
    </row>
    <row r="34" spans="2:43" s="2" customFormat="1" ht="14.25" customHeight="1" hidden="1">
      <c r="B34" s="38"/>
      <c r="C34" s="39"/>
      <c r="D34" s="39"/>
      <c r="E34" s="39"/>
      <c r="F34" s="40" t="s">
        <v>44</v>
      </c>
      <c r="G34" s="39"/>
      <c r="H34" s="39"/>
      <c r="I34" s="39"/>
      <c r="J34" s="39"/>
      <c r="K34" s="39"/>
      <c r="L34" s="191">
        <v>0.2</v>
      </c>
      <c r="M34" s="192"/>
      <c r="N34" s="192"/>
      <c r="O34" s="192"/>
      <c r="P34" s="39"/>
      <c r="Q34" s="39"/>
      <c r="R34" s="39"/>
      <c r="S34" s="39"/>
      <c r="T34" s="42" t="s">
        <v>41</v>
      </c>
      <c r="U34" s="39"/>
      <c r="V34" s="39"/>
      <c r="W34" s="193">
        <f>ROUND(BC87+SUM(CG92),2)</f>
        <v>0</v>
      </c>
      <c r="X34" s="192"/>
      <c r="Y34" s="192"/>
      <c r="Z34" s="192"/>
      <c r="AA34" s="192"/>
      <c r="AB34" s="192"/>
      <c r="AC34" s="192"/>
      <c r="AD34" s="192"/>
      <c r="AE34" s="192"/>
      <c r="AF34" s="39"/>
      <c r="AG34" s="39"/>
      <c r="AH34" s="39"/>
      <c r="AI34" s="39"/>
      <c r="AJ34" s="39"/>
      <c r="AK34" s="193">
        <v>0</v>
      </c>
      <c r="AL34" s="192"/>
      <c r="AM34" s="192"/>
      <c r="AN34" s="192"/>
      <c r="AO34" s="192"/>
      <c r="AP34" s="39"/>
      <c r="AQ34" s="43"/>
    </row>
    <row r="35" spans="2:43" s="2" customFormat="1" ht="14.25" customHeight="1" hidden="1">
      <c r="B35" s="38"/>
      <c r="C35" s="39"/>
      <c r="D35" s="39"/>
      <c r="E35" s="39"/>
      <c r="F35" s="40" t="s">
        <v>45</v>
      </c>
      <c r="G35" s="39"/>
      <c r="H35" s="39"/>
      <c r="I35" s="39"/>
      <c r="J35" s="39"/>
      <c r="K35" s="39"/>
      <c r="L35" s="191">
        <v>0</v>
      </c>
      <c r="M35" s="192"/>
      <c r="N35" s="192"/>
      <c r="O35" s="192"/>
      <c r="P35" s="39"/>
      <c r="Q35" s="39"/>
      <c r="R35" s="39"/>
      <c r="S35" s="39"/>
      <c r="T35" s="42" t="s">
        <v>41</v>
      </c>
      <c r="U35" s="39"/>
      <c r="V35" s="39"/>
      <c r="W35" s="193">
        <f>ROUND(BD87+SUM(CH92),2)</f>
        <v>0</v>
      </c>
      <c r="X35" s="192"/>
      <c r="Y35" s="192"/>
      <c r="Z35" s="192"/>
      <c r="AA35" s="192"/>
      <c r="AB35" s="192"/>
      <c r="AC35" s="192"/>
      <c r="AD35" s="192"/>
      <c r="AE35" s="192"/>
      <c r="AF35" s="39"/>
      <c r="AG35" s="39"/>
      <c r="AH35" s="39"/>
      <c r="AI35" s="39"/>
      <c r="AJ35" s="39"/>
      <c r="AK35" s="193">
        <v>0</v>
      </c>
      <c r="AL35" s="192"/>
      <c r="AM35" s="192"/>
      <c r="AN35" s="192"/>
      <c r="AO35" s="192"/>
      <c r="AP35" s="39"/>
      <c r="AQ35" s="43"/>
    </row>
    <row r="36" spans="2:43" s="1" customFormat="1" ht="6.7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5" customHeight="1">
      <c r="B37" s="33"/>
      <c r="C37" s="44"/>
      <c r="D37" s="45" t="s">
        <v>46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47</v>
      </c>
      <c r="U37" s="46"/>
      <c r="V37" s="46"/>
      <c r="W37" s="46"/>
      <c r="X37" s="199" t="s">
        <v>48</v>
      </c>
      <c r="Y37" s="200"/>
      <c r="Z37" s="200"/>
      <c r="AA37" s="200"/>
      <c r="AB37" s="200"/>
      <c r="AC37" s="46"/>
      <c r="AD37" s="46"/>
      <c r="AE37" s="46"/>
      <c r="AF37" s="46"/>
      <c r="AG37" s="46"/>
      <c r="AH37" s="46"/>
      <c r="AI37" s="46"/>
      <c r="AJ37" s="46"/>
      <c r="AK37" s="201">
        <f>SUM(AK29:AK35)</f>
        <v>0</v>
      </c>
      <c r="AL37" s="200"/>
      <c r="AM37" s="200"/>
      <c r="AN37" s="200"/>
      <c r="AO37" s="202"/>
      <c r="AP37" s="44"/>
      <c r="AQ37" s="35"/>
    </row>
    <row r="38" spans="2:43" s="1" customFormat="1" ht="14.2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5"/>
    </row>
    <row r="40" spans="2:43" ht="13.5">
      <c r="B40" s="2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</row>
    <row r="41" spans="2:43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5"/>
    </row>
    <row r="42" spans="2:43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5"/>
    </row>
    <row r="43" spans="2:43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5"/>
    </row>
    <row r="44" spans="2:43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</row>
    <row r="45" spans="2:43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5"/>
    </row>
    <row r="46" spans="2:43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5"/>
    </row>
    <row r="47" spans="2:43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5"/>
    </row>
    <row r="48" spans="2:43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5"/>
    </row>
    <row r="49" spans="2:43" s="1" customFormat="1" ht="15">
      <c r="B49" s="33"/>
      <c r="C49" s="34"/>
      <c r="D49" s="48" t="s">
        <v>49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50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4"/>
      <c r="C50" s="26"/>
      <c r="D50" s="51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2"/>
      <c r="AA50" s="26"/>
      <c r="AB50" s="26"/>
      <c r="AC50" s="51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2"/>
      <c r="AP50" s="26"/>
      <c r="AQ50" s="25"/>
    </row>
    <row r="51" spans="2:43" ht="13.5">
      <c r="B51" s="24"/>
      <c r="C51" s="26"/>
      <c r="D51" s="51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2"/>
      <c r="AA51" s="26"/>
      <c r="AB51" s="26"/>
      <c r="AC51" s="51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2"/>
      <c r="AP51" s="26"/>
      <c r="AQ51" s="25"/>
    </row>
    <row r="52" spans="2:43" ht="13.5">
      <c r="B52" s="24"/>
      <c r="C52" s="26"/>
      <c r="D52" s="51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2"/>
      <c r="AA52" s="26"/>
      <c r="AB52" s="26"/>
      <c r="AC52" s="51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2"/>
      <c r="AP52" s="26"/>
      <c r="AQ52" s="25"/>
    </row>
    <row r="53" spans="2:43" ht="13.5">
      <c r="B53" s="24"/>
      <c r="C53" s="26"/>
      <c r="D53" s="51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2"/>
      <c r="AA53" s="26"/>
      <c r="AB53" s="26"/>
      <c r="AC53" s="51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2"/>
      <c r="AP53" s="26"/>
      <c r="AQ53" s="25"/>
    </row>
    <row r="54" spans="2:43" ht="13.5">
      <c r="B54" s="24"/>
      <c r="C54" s="26"/>
      <c r="D54" s="51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2"/>
      <c r="AA54" s="26"/>
      <c r="AB54" s="26"/>
      <c r="AC54" s="51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2"/>
      <c r="AP54" s="26"/>
      <c r="AQ54" s="25"/>
    </row>
    <row r="55" spans="2:43" ht="13.5">
      <c r="B55" s="24"/>
      <c r="C55" s="26"/>
      <c r="D55" s="51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2"/>
      <c r="AA55" s="26"/>
      <c r="AB55" s="26"/>
      <c r="AC55" s="51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2"/>
      <c r="AP55" s="26"/>
      <c r="AQ55" s="25"/>
    </row>
    <row r="56" spans="2:43" ht="13.5">
      <c r="B56" s="24"/>
      <c r="C56" s="26"/>
      <c r="D56" s="51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2"/>
      <c r="AA56" s="26"/>
      <c r="AB56" s="26"/>
      <c r="AC56" s="51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2"/>
      <c r="AP56" s="26"/>
      <c r="AQ56" s="25"/>
    </row>
    <row r="57" spans="2:43" ht="13.5">
      <c r="B57" s="24"/>
      <c r="C57" s="26"/>
      <c r="D57" s="51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2"/>
      <c r="AA57" s="26"/>
      <c r="AB57" s="26"/>
      <c r="AC57" s="51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2"/>
      <c r="AP57" s="26"/>
      <c r="AQ57" s="25"/>
    </row>
    <row r="58" spans="2:43" s="1" customFormat="1" ht="15">
      <c r="B58" s="33"/>
      <c r="C58" s="34"/>
      <c r="D58" s="53" t="s">
        <v>51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52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51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52</v>
      </c>
      <c r="AN58" s="54"/>
      <c r="AO58" s="56"/>
      <c r="AP58" s="34"/>
      <c r="AQ58" s="35"/>
    </row>
    <row r="59" spans="2:43" ht="13.5">
      <c r="B59" s="24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5"/>
    </row>
    <row r="60" spans="2:43" s="1" customFormat="1" ht="15">
      <c r="B60" s="33"/>
      <c r="C60" s="34"/>
      <c r="D60" s="48" t="s">
        <v>53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54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4"/>
      <c r="C61" s="26"/>
      <c r="D61" s="51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2"/>
      <c r="AA61" s="26"/>
      <c r="AB61" s="26"/>
      <c r="AC61" s="51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2"/>
      <c r="AP61" s="26"/>
      <c r="AQ61" s="25"/>
    </row>
    <row r="62" spans="2:43" ht="13.5">
      <c r="B62" s="24"/>
      <c r="C62" s="26"/>
      <c r="D62" s="51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2"/>
      <c r="AA62" s="26"/>
      <c r="AB62" s="26"/>
      <c r="AC62" s="51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2"/>
      <c r="AP62" s="26"/>
      <c r="AQ62" s="25"/>
    </row>
    <row r="63" spans="2:43" ht="13.5">
      <c r="B63" s="24"/>
      <c r="C63" s="26"/>
      <c r="D63" s="51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2"/>
      <c r="AA63" s="26"/>
      <c r="AB63" s="26"/>
      <c r="AC63" s="51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2"/>
      <c r="AP63" s="26"/>
      <c r="AQ63" s="25"/>
    </row>
    <row r="64" spans="2:43" ht="13.5">
      <c r="B64" s="24"/>
      <c r="C64" s="26"/>
      <c r="D64" s="51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2"/>
      <c r="AA64" s="26"/>
      <c r="AB64" s="26"/>
      <c r="AC64" s="51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2"/>
      <c r="AP64" s="26"/>
      <c r="AQ64" s="25"/>
    </row>
    <row r="65" spans="2:43" ht="13.5">
      <c r="B65" s="24"/>
      <c r="C65" s="26"/>
      <c r="D65" s="51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2"/>
      <c r="AA65" s="26"/>
      <c r="AB65" s="26"/>
      <c r="AC65" s="51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2"/>
      <c r="AP65" s="26"/>
      <c r="AQ65" s="25"/>
    </row>
    <row r="66" spans="2:43" ht="13.5">
      <c r="B66" s="24"/>
      <c r="C66" s="26"/>
      <c r="D66" s="51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2"/>
      <c r="AA66" s="26"/>
      <c r="AB66" s="26"/>
      <c r="AC66" s="51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2"/>
      <c r="AP66" s="26"/>
      <c r="AQ66" s="25"/>
    </row>
    <row r="67" spans="2:43" ht="13.5">
      <c r="B67" s="24"/>
      <c r="C67" s="26"/>
      <c r="D67" s="51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2"/>
      <c r="AA67" s="26"/>
      <c r="AB67" s="26"/>
      <c r="AC67" s="51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2"/>
      <c r="AP67" s="26"/>
      <c r="AQ67" s="25"/>
    </row>
    <row r="68" spans="2:43" ht="13.5">
      <c r="B68" s="24"/>
      <c r="C68" s="26"/>
      <c r="D68" s="51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2"/>
      <c r="AA68" s="26"/>
      <c r="AB68" s="26"/>
      <c r="AC68" s="51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2"/>
      <c r="AP68" s="26"/>
      <c r="AQ68" s="25"/>
    </row>
    <row r="69" spans="2:43" s="1" customFormat="1" ht="15">
      <c r="B69" s="33"/>
      <c r="C69" s="34"/>
      <c r="D69" s="53" t="s">
        <v>51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52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51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52</v>
      </c>
      <c r="AN69" s="54"/>
      <c r="AO69" s="56"/>
      <c r="AP69" s="34"/>
      <c r="AQ69" s="35"/>
    </row>
    <row r="70" spans="2:43" s="1" customFormat="1" ht="6.7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7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75" customHeight="1">
      <c r="B76" s="33"/>
      <c r="C76" s="182" t="s">
        <v>55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35"/>
    </row>
    <row r="77" spans="2:43" s="3" customFormat="1" ht="14.25" customHeight="1">
      <c r="B77" s="63"/>
      <c r="C77" s="30" t="s">
        <v>13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20190220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75" customHeight="1">
      <c r="B78" s="66"/>
      <c r="C78" s="67" t="s">
        <v>15</v>
      </c>
      <c r="D78" s="68"/>
      <c r="E78" s="68"/>
      <c r="F78" s="68"/>
      <c r="G78" s="68"/>
      <c r="H78" s="68"/>
      <c r="I78" s="68"/>
      <c r="J78" s="68"/>
      <c r="K78" s="68"/>
      <c r="L78" s="203" t="str">
        <f>K6</f>
        <v>VIACÚČELOVÉ ŠPORTOVÉ IHRISKO– k.u.Brezany , č.p.123/1</v>
      </c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68"/>
      <c r="AQ78" s="69"/>
    </row>
    <row r="79" spans="2:43" s="1" customFormat="1" ht="6.7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30" t="s">
        <v>19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 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0" t="s">
        <v>21</v>
      </c>
      <c r="AJ80" s="34"/>
      <c r="AK80" s="34"/>
      <c r="AL80" s="34"/>
      <c r="AN80" s="71">
        <f>IF(,AN8,AN8)</f>
        <v>43707</v>
      </c>
      <c r="AO80" s="34"/>
      <c r="AP80" s="34"/>
      <c r="AQ80" s="35"/>
    </row>
    <row r="81" spans="2:43" s="1" customFormat="1" ht="6.7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5">
      <c r="B82" s="33"/>
      <c r="C82" s="30" t="s">
        <v>22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>Obec Nedožery Brezany, ul. Družstevná 367/1,97212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0" t="s">
        <v>28</v>
      </c>
      <c r="AJ82" s="34"/>
      <c r="AK82" s="34"/>
      <c r="AL82" s="34"/>
      <c r="AM82" s="194" t="str">
        <f>IF(E17="","",E17)</f>
        <v>ArchitektiSKA, s.r.o.</v>
      </c>
      <c r="AN82" s="194"/>
      <c r="AO82" s="194"/>
      <c r="AP82" s="194"/>
      <c r="AQ82" s="35"/>
      <c r="AS82" s="213" t="s">
        <v>56</v>
      </c>
      <c r="AT82" s="214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5">
      <c r="B83" s="33"/>
      <c r="C83" s="30" t="s">
        <v>27</v>
      </c>
      <c r="D83" s="34"/>
      <c r="E83" s="34"/>
      <c r="F83" s="34"/>
      <c r="G83" s="34"/>
      <c r="H83" s="34"/>
      <c r="I83" s="34"/>
      <c r="J83" s="34"/>
      <c r="K83" s="34"/>
      <c r="L83" s="64" t="str">
        <f>IF(E14="","",E14)</f>
        <v> 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0" t="s">
        <v>34</v>
      </c>
      <c r="AJ83" s="34"/>
      <c r="AK83" s="34"/>
      <c r="AL83" s="34"/>
      <c r="AM83" s="194" t="str">
        <f>IF(E20="","",E20)</f>
        <v> </v>
      </c>
      <c r="AN83" s="194"/>
      <c r="AO83" s="194"/>
      <c r="AP83" s="194"/>
      <c r="AQ83" s="35"/>
      <c r="AS83" s="215"/>
      <c r="AT83" s="216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2:56" s="1" customFormat="1" ht="10.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15"/>
      <c r="AT84" s="216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2:56" s="1" customFormat="1" ht="29.25" customHeight="1">
      <c r="B85" s="33"/>
      <c r="C85" s="195" t="s">
        <v>57</v>
      </c>
      <c r="D85" s="196"/>
      <c r="E85" s="196"/>
      <c r="F85" s="196"/>
      <c r="G85" s="196"/>
      <c r="H85" s="73"/>
      <c r="I85" s="197" t="s">
        <v>58</v>
      </c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7" t="s">
        <v>59</v>
      </c>
      <c r="AH85" s="196"/>
      <c r="AI85" s="196"/>
      <c r="AJ85" s="196"/>
      <c r="AK85" s="196"/>
      <c r="AL85" s="196"/>
      <c r="AM85" s="196"/>
      <c r="AN85" s="197" t="s">
        <v>60</v>
      </c>
      <c r="AO85" s="196"/>
      <c r="AP85" s="198"/>
      <c r="AQ85" s="35"/>
      <c r="AS85" s="74" t="s">
        <v>61</v>
      </c>
      <c r="AT85" s="75" t="s">
        <v>62</v>
      </c>
      <c r="AU85" s="75" t="s">
        <v>63</v>
      </c>
      <c r="AV85" s="75" t="s">
        <v>64</v>
      </c>
      <c r="AW85" s="75" t="s">
        <v>65</v>
      </c>
      <c r="AX85" s="75" t="s">
        <v>66</v>
      </c>
      <c r="AY85" s="75" t="s">
        <v>67</v>
      </c>
      <c r="AZ85" s="75" t="s">
        <v>68</v>
      </c>
      <c r="BA85" s="75" t="s">
        <v>69</v>
      </c>
      <c r="BB85" s="75" t="s">
        <v>70</v>
      </c>
      <c r="BC85" s="75" t="s">
        <v>71</v>
      </c>
      <c r="BD85" s="76" t="s">
        <v>72</v>
      </c>
    </row>
    <row r="86" spans="2:56" s="1" customFormat="1" ht="10.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25" customHeight="1">
      <c r="B87" s="66"/>
      <c r="C87" s="78" t="s">
        <v>73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10">
        <f>ROUND(SUM(AG88:AG89),2)</f>
        <v>0</v>
      </c>
      <c r="AH87" s="210"/>
      <c r="AI87" s="210"/>
      <c r="AJ87" s="210"/>
      <c r="AK87" s="210"/>
      <c r="AL87" s="210"/>
      <c r="AM87" s="210"/>
      <c r="AN87" s="211">
        <f>SUM(AG87,AT87)</f>
        <v>0</v>
      </c>
      <c r="AO87" s="211"/>
      <c r="AP87" s="211"/>
      <c r="AQ87" s="69"/>
      <c r="AS87" s="80">
        <f>ROUND(SUM(AS88:AS89),2)</f>
        <v>0</v>
      </c>
      <c r="AT87" s="81">
        <f>ROUND(SUM(AV87:AW87),2)</f>
        <v>0</v>
      </c>
      <c r="AU87" s="82">
        <f>ROUND(SUM(AU88:AU89),5)</f>
        <v>0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ROUND(SUM(AZ88:AZ89),2)</f>
        <v>0</v>
      </c>
      <c r="BA87" s="81">
        <f>ROUND(SUM(BA88:BA89),2)</f>
        <v>0</v>
      </c>
      <c r="BB87" s="81">
        <f>ROUND(SUM(BB88:BB89),2)</f>
        <v>0</v>
      </c>
      <c r="BC87" s="81">
        <f>ROUND(SUM(BC88:BC89),2)</f>
        <v>0</v>
      </c>
      <c r="BD87" s="83">
        <f>ROUND(SUM(BD88:BD89),2)</f>
        <v>0</v>
      </c>
      <c r="BS87" s="84" t="s">
        <v>74</v>
      </c>
      <c r="BT87" s="84" t="s">
        <v>75</v>
      </c>
      <c r="BU87" s="85" t="s">
        <v>76</v>
      </c>
      <c r="BV87" s="84" t="s">
        <v>77</v>
      </c>
      <c r="BW87" s="84" t="s">
        <v>78</v>
      </c>
      <c r="BX87" s="84" t="s">
        <v>79</v>
      </c>
    </row>
    <row r="88" spans="1:76" s="5" customFormat="1" ht="31.5" customHeight="1">
      <c r="A88" s="86" t="s">
        <v>80</v>
      </c>
      <c r="B88" s="87"/>
      <c r="C88" s="88"/>
      <c r="D88" s="205" t="s">
        <v>81</v>
      </c>
      <c r="E88" s="205"/>
      <c r="F88" s="205"/>
      <c r="G88" s="205"/>
      <c r="H88" s="205"/>
      <c r="I88" s="89"/>
      <c r="J88" s="205" t="s">
        <v>82</v>
      </c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6">
        <f>'SO 02 - ELEKTROIŠTALÁCIA ...'!M30</f>
        <v>0</v>
      </c>
      <c r="AH88" s="207"/>
      <c r="AI88" s="207"/>
      <c r="AJ88" s="207"/>
      <c r="AK88" s="207"/>
      <c r="AL88" s="207"/>
      <c r="AM88" s="207"/>
      <c r="AN88" s="206">
        <f>SUM(AG88,AT88)</f>
        <v>0</v>
      </c>
      <c r="AO88" s="207"/>
      <c r="AP88" s="207"/>
      <c r="AQ88" s="90"/>
      <c r="AS88" s="91">
        <f>'SO 02 - ELEKTROIŠTALÁCIA ...'!M28</f>
        <v>0</v>
      </c>
      <c r="AT88" s="92">
        <f>ROUND(SUM(AV88:AW88),2)</f>
        <v>0</v>
      </c>
      <c r="AU88" s="93">
        <f>'SO 02 - ELEKTROIŠTALÁCIA ...'!W118</f>
        <v>0</v>
      </c>
      <c r="AV88" s="92">
        <f>'SO 02 - ELEKTROIŠTALÁCIA ...'!M32</f>
        <v>0</v>
      </c>
      <c r="AW88" s="92">
        <f>'SO 02 - ELEKTROIŠTALÁCIA ...'!M33</f>
        <v>0</v>
      </c>
      <c r="AX88" s="92">
        <f>'SO 02 - ELEKTROIŠTALÁCIA ...'!M34</f>
        <v>0</v>
      </c>
      <c r="AY88" s="92">
        <f>'SO 02 - ELEKTROIŠTALÁCIA ...'!M35</f>
        <v>0</v>
      </c>
      <c r="AZ88" s="92">
        <f>'SO 02 - ELEKTROIŠTALÁCIA ...'!H32</f>
        <v>0</v>
      </c>
      <c r="BA88" s="92">
        <f>'SO 02 - ELEKTROIŠTALÁCIA ...'!H33</f>
        <v>0</v>
      </c>
      <c r="BB88" s="92">
        <f>'SO 02 - ELEKTROIŠTALÁCIA ...'!H34</f>
        <v>0</v>
      </c>
      <c r="BC88" s="92">
        <f>'SO 02 - ELEKTROIŠTALÁCIA ...'!H35</f>
        <v>0</v>
      </c>
      <c r="BD88" s="94">
        <f>'SO 02 - ELEKTROIŠTALÁCIA ...'!H36</f>
        <v>0</v>
      </c>
      <c r="BT88" s="95" t="s">
        <v>83</v>
      </c>
      <c r="BV88" s="95" t="s">
        <v>77</v>
      </c>
      <c r="BW88" s="95" t="s">
        <v>84</v>
      </c>
      <c r="BX88" s="95" t="s">
        <v>78</v>
      </c>
    </row>
    <row r="89" spans="1:76" s="5" customFormat="1" ht="16.5" customHeight="1">
      <c r="A89" s="86" t="s">
        <v>80</v>
      </c>
      <c r="B89" s="87"/>
      <c r="C89" s="88"/>
      <c r="D89" s="205" t="s">
        <v>85</v>
      </c>
      <c r="E89" s="205"/>
      <c r="F89" s="205"/>
      <c r="G89" s="205"/>
      <c r="H89" s="205"/>
      <c r="I89" s="89"/>
      <c r="J89" s="205" t="s">
        <v>86</v>
      </c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6">
        <f>'SO 01 -  Multifunkčné ihr...'!M30</f>
        <v>0</v>
      </c>
      <c r="AH89" s="207"/>
      <c r="AI89" s="207"/>
      <c r="AJ89" s="207"/>
      <c r="AK89" s="207"/>
      <c r="AL89" s="207"/>
      <c r="AM89" s="207"/>
      <c r="AN89" s="206">
        <f>SUM(AG89,AT89)</f>
        <v>0</v>
      </c>
      <c r="AO89" s="207"/>
      <c r="AP89" s="207"/>
      <c r="AQ89" s="90"/>
      <c r="AS89" s="96">
        <f>'SO 01 -  Multifunkčné ihr...'!M28</f>
        <v>0</v>
      </c>
      <c r="AT89" s="97">
        <f>ROUND(SUM(AV89:AW89),2)</f>
        <v>0</v>
      </c>
      <c r="AU89" s="98">
        <f>'SO 01 -  Multifunkčné ihr...'!W121</f>
        <v>0</v>
      </c>
      <c r="AV89" s="97">
        <f>'SO 01 -  Multifunkčné ihr...'!M32</f>
        <v>0</v>
      </c>
      <c r="AW89" s="97">
        <f>'SO 01 -  Multifunkčné ihr...'!M33</f>
        <v>0</v>
      </c>
      <c r="AX89" s="97">
        <f>'SO 01 -  Multifunkčné ihr...'!M34</f>
        <v>0</v>
      </c>
      <c r="AY89" s="97">
        <f>'SO 01 -  Multifunkčné ihr...'!M35</f>
        <v>0</v>
      </c>
      <c r="AZ89" s="97">
        <f>'SO 01 -  Multifunkčné ihr...'!H32</f>
        <v>0</v>
      </c>
      <c r="BA89" s="97">
        <f>'SO 01 -  Multifunkčné ihr...'!H33</f>
        <v>0</v>
      </c>
      <c r="BB89" s="97">
        <f>'SO 01 -  Multifunkčné ihr...'!H34</f>
        <v>0</v>
      </c>
      <c r="BC89" s="97">
        <f>'SO 01 -  Multifunkčné ihr...'!H35</f>
        <v>0</v>
      </c>
      <c r="BD89" s="99">
        <f>'SO 01 -  Multifunkčné ihr...'!H36</f>
        <v>0</v>
      </c>
      <c r="BT89" s="95" t="s">
        <v>83</v>
      </c>
      <c r="BV89" s="95" t="s">
        <v>77</v>
      </c>
      <c r="BW89" s="95" t="s">
        <v>87</v>
      </c>
      <c r="BX89" s="95" t="s">
        <v>78</v>
      </c>
    </row>
    <row r="90" spans="2:43" ht="13.5">
      <c r="B90" s="24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5"/>
    </row>
    <row r="91" spans="2:48" s="1" customFormat="1" ht="30" customHeight="1">
      <c r="B91" s="33"/>
      <c r="C91" s="78" t="s">
        <v>88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211">
        <v>0</v>
      </c>
      <c r="AH91" s="211"/>
      <c r="AI91" s="211"/>
      <c r="AJ91" s="211"/>
      <c r="AK91" s="211"/>
      <c r="AL91" s="211"/>
      <c r="AM91" s="211"/>
      <c r="AN91" s="211">
        <v>0</v>
      </c>
      <c r="AO91" s="211"/>
      <c r="AP91" s="211"/>
      <c r="AQ91" s="35"/>
      <c r="AS91" s="74" t="s">
        <v>89</v>
      </c>
      <c r="AT91" s="75" t="s">
        <v>90</v>
      </c>
      <c r="AU91" s="75" t="s">
        <v>39</v>
      </c>
      <c r="AV91" s="76" t="s">
        <v>62</v>
      </c>
    </row>
    <row r="92" spans="2:48" s="1" customFormat="1" ht="10.5" customHeight="1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5"/>
      <c r="AS92" s="100"/>
      <c r="AT92" s="54"/>
      <c r="AU92" s="54"/>
      <c r="AV92" s="56"/>
    </row>
    <row r="93" spans="2:43" s="1" customFormat="1" ht="30" customHeight="1">
      <c r="B93" s="33"/>
      <c r="C93" s="101" t="s">
        <v>91</v>
      </c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212">
        <f>ROUND(AG87+AG91,2)</f>
        <v>0</v>
      </c>
      <c r="AH93" s="212"/>
      <c r="AI93" s="212"/>
      <c r="AJ93" s="212"/>
      <c r="AK93" s="212"/>
      <c r="AL93" s="212"/>
      <c r="AM93" s="212"/>
      <c r="AN93" s="212">
        <f>AN87+AN91</f>
        <v>0</v>
      </c>
      <c r="AO93" s="212"/>
      <c r="AP93" s="212"/>
      <c r="AQ93" s="35"/>
    </row>
    <row r="94" spans="2:43" s="1" customFormat="1" ht="6.75" customHeight="1"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9"/>
    </row>
  </sheetData>
  <sheetProtection/>
  <mergeCells count="49">
    <mergeCell ref="AR2:BE2"/>
    <mergeCell ref="AG87:AM87"/>
    <mergeCell ref="AN87:AP87"/>
    <mergeCell ref="AG91:AM91"/>
    <mergeCell ref="AN91:AP91"/>
    <mergeCell ref="AG93:AM93"/>
    <mergeCell ref="AN93:AP93"/>
    <mergeCell ref="AN88:AP88"/>
    <mergeCell ref="AG88:AM88"/>
    <mergeCell ref="AS82:AT84"/>
    <mergeCell ref="C76:AP76"/>
    <mergeCell ref="L78:AO78"/>
    <mergeCell ref="AM82:AP82"/>
    <mergeCell ref="D88:H88"/>
    <mergeCell ref="J88:AF88"/>
    <mergeCell ref="AN89:AP89"/>
    <mergeCell ref="AG89:AM89"/>
    <mergeCell ref="D89:H89"/>
    <mergeCell ref="J89:AF89"/>
    <mergeCell ref="L35:O35"/>
    <mergeCell ref="W35:AE35"/>
    <mergeCell ref="AK35:AO35"/>
    <mergeCell ref="AM83:AP83"/>
    <mergeCell ref="C85:G85"/>
    <mergeCell ref="I85:AF85"/>
    <mergeCell ref="AG85:AM85"/>
    <mergeCell ref="AN85:AP8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display="1) Súhrnný list stavby"/>
    <hyperlink ref="W1:AF1" location="C87" display="2) Rekapitulácia objektov"/>
    <hyperlink ref="A88" location="'SO 02 - ELEKTROIŠTALÁCIA ...'!C2" display="/"/>
    <hyperlink ref="A89" location="'SO 01 -  Multifunkčné ihr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69"/>
  <sheetViews>
    <sheetView showGridLines="0" tabSelected="1" zoomScalePageLayoutView="0" workbookViewId="0" topLeftCell="A1">
      <pane ySplit="1" topLeftCell="A15" activePane="bottomLeft" state="frozen"/>
      <selection pane="topLeft" activeCell="A1" sqref="A1"/>
      <selection pane="bottomLeft" activeCell="A48" sqref="A48:IV4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3"/>
      <c r="C1" s="13"/>
      <c r="D1" s="14" t="s">
        <v>1</v>
      </c>
      <c r="E1" s="13"/>
      <c r="F1" s="15" t="s">
        <v>92</v>
      </c>
      <c r="G1" s="15"/>
      <c r="H1" s="253" t="s">
        <v>93</v>
      </c>
      <c r="I1" s="253"/>
      <c r="J1" s="253"/>
      <c r="K1" s="253"/>
      <c r="L1" s="15" t="s">
        <v>94</v>
      </c>
      <c r="M1" s="13"/>
      <c r="N1" s="13"/>
      <c r="O1" s="14" t="s">
        <v>95</v>
      </c>
      <c r="P1" s="13"/>
      <c r="Q1" s="13"/>
      <c r="R1" s="13"/>
      <c r="S1" s="15" t="s">
        <v>96</v>
      </c>
      <c r="T1" s="15"/>
      <c r="U1" s="103"/>
      <c r="V1" s="10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7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20" t="s">
        <v>87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75</v>
      </c>
    </row>
    <row r="4" spans="2:46" ht="36.75" customHeight="1">
      <c r="B4" s="24"/>
      <c r="C4" s="182" t="s">
        <v>97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5"/>
      <c r="T4" s="19" t="s">
        <v>12</v>
      </c>
      <c r="AT4" s="20" t="s">
        <v>6</v>
      </c>
    </row>
    <row r="5" spans="2:18" ht="6.7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2:18" ht="24.75" customHeight="1">
      <c r="B6" s="24"/>
      <c r="C6" s="26"/>
      <c r="D6" s="30" t="s">
        <v>15</v>
      </c>
      <c r="E6" s="26"/>
      <c r="F6" s="219" t="str">
        <f>'Rekapitulácia stavby'!K6</f>
        <v>VIACÚČELOVÉ ŠPORTOVÉ IHRISKO– k.u.Brezany , č.p.123/1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6"/>
      <c r="R6" s="25"/>
    </row>
    <row r="7" spans="2:18" s="1" customFormat="1" ht="32.25" customHeight="1">
      <c r="B7" s="33"/>
      <c r="C7" s="34"/>
      <c r="D7" s="29" t="s">
        <v>98</v>
      </c>
      <c r="E7" s="34"/>
      <c r="F7" s="186" t="s">
        <v>354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34"/>
      <c r="R7" s="35"/>
    </row>
    <row r="8" spans="2:18" s="1" customFormat="1" ht="14.25" customHeight="1">
      <c r="B8" s="33"/>
      <c r="C8" s="34"/>
      <c r="D8" s="30" t="s">
        <v>17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18</v>
      </c>
      <c r="N8" s="34"/>
      <c r="O8" s="28" t="s">
        <v>5</v>
      </c>
      <c r="P8" s="34"/>
      <c r="Q8" s="34"/>
      <c r="R8" s="35"/>
    </row>
    <row r="9" spans="2:18" s="1" customFormat="1" ht="14.25" customHeight="1">
      <c r="B9" s="33"/>
      <c r="C9" s="34"/>
      <c r="D9" s="30" t="s">
        <v>19</v>
      </c>
      <c r="E9" s="34"/>
      <c r="F9" s="28" t="s">
        <v>20</v>
      </c>
      <c r="G9" s="34"/>
      <c r="H9" s="34"/>
      <c r="I9" s="34"/>
      <c r="J9" s="34"/>
      <c r="K9" s="34"/>
      <c r="L9" s="34"/>
      <c r="M9" s="30" t="s">
        <v>21</v>
      </c>
      <c r="N9" s="34"/>
      <c r="O9" s="221">
        <f>'Rekapitulácia stavby'!AN8</f>
        <v>43707</v>
      </c>
      <c r="P9" s="221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30" t="s">
        <v>22</v>
      </c>
      <c r="E11" s="34"/>
      <c r="F11" s="34"/>
      <c r="G11" s="34"/>
      <c r="H11" s="34"/>
      <c r="I11" s="34"/>
      <c r="J11" s="34"/>
      <c r="K11" s="34"/>
      <c r="L11" s="34"/>
      <c r="M11" s="30" t="s">
        <v>23</v>
      </c>
      <c r="N11" s="34"/>
      <c r="O11" s="184" t="str">
        <f>IF('Rekapitulácia stavby'!AN10="","",'Rekapitulácia stavby'!AN10)</f>
        <v>00318302</v>
      </c>
      <c r="P11" s="184"/>
      <c r="Q11" s="34"/>
      <c r="R11" s="35"/>
    </row>
    <row r="12" spans="2:18" s="1" customFormat="1" ht="18" customHeight="1">
      <c r="B12" s="33"/>
      <c r="C12" s="34"/>
      <c r="D12" s="34"/>
      <c r="E12" s="28" t="str">
        <f>IF('Rekapitulácia stavby'!E11="","",'Rekapitulácia stavby'!E11)</f>
        <v>Obec Nedožery Brezany, ul. Družstevná 367/1,97212</v>
      </c>
      <c r="F12" s="34"/>
      <c r="G12" s="34"/>
      <c r="H12" s="34"/>
      <c r="I12" s="34"/>
      <c r="J12" s="34"/>
      <c r="K12" s="34"/>
      <c r="L12" s="34"/>
      <c r="M12" s="30" t="s">
        <v>26</v>
      </c>
      <c r="N12" s="34"/>
      <c r="O12" s="184">
        <f>IF('Rekapitulácia stavby'!AN11="","",'Rekapitulácia stavby'!AN11)</f>
      </c>
      <c r="P12" s="184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30" t="s">
        <v>27</v>
      </c>
      <c r="E14" s="34"/>
      <c r="F14" s="34"/>
      <c r="G14" s="34"/>
      <c r="H14" s="34"/>
      <c r="I14" s="34"/>
      <c r="J14" s="34"/>
      <c r="K14" s="34"/>
      <c r="L14" s="34"/>
      <c r="M14" s="30" t="s">
        <v>23</v>
      </c>
      <c r="N14" s="34"/>
      <c r="O14" s="184" t="s">
        <v>5</v>
      </c>
      <c r="P14" s="184"/>
      <c r="Q14" s="34"/>
      <c r="R14" s="35"/>
    </row>
    <row r="15" spans="2:18" s="1" customFormat="1" ht="18" customHeight="1">
      <c r="B15" s="33"/>
      <c r="C15" s="34"/>
      <c r="D15" s="34"/>
      <c r="E15" s="28" t="s">
        <v>20</v>
      </c>
      <c r="F15" s="34"/>
      <c r="G15" s="34"/>
      <c r="H15" s="34"/>
      <c r="I15" s="34"/>
      <c r="J15" s="34"/>
      <c r="K15" s="34"/>
      <c r="L15" s="34"/>
      <c r="M15" s="30" t="s">
        <v>26</v>
      </c>
      <c r="N15" s="34"/>
      <c r="O15" s="184" t="s">
        <v>5</v>
      </c>
      <c r="P15" s="184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30" t="s">
        <v>28</v>
      </c>
      <c r="E17" s="34"/>
      <c r="F17" s="34"/>
      <c r="G17" s="34"/>
      <c r="H17" s="34"/>
      <c r="I17" s="34"/>
      <c r="J17" s="34"/>
      <c r="K17" s="34"/>
      <c r="L17" s="34"/>
      <c r="M17" s="30" t="s">
        <v>23</v>
      </c>
      <c r="N17" s="34"/>
      <c r="O17" s="184" t="s">
        <v>29</v>
      </c>
      <c r="P17" s="184"/>
      <c r="Q17" s="34"/>
      <c r="R17" s="35"/>
    </row>
    <row r="18" spans="2:18" s="1" customFormat="1" ht="18" customHeight="1">
      <c r="B18" s="33"/>
      <c r="C18" s="34"/>
      <c r="D18" s="34"/>
      <c r="E18" s="28" t="s">
        <v>30</v>
      </c>
      <c r="F18" s="34"/>
      <c r="G18" s="34"/>
      <c r="H18" s="34"/>
      <c r="I18" s="34"/>
      <c r="J18" s="34"/>
      <c r="K18" s="34"/>
      <c r="L18" s="34"/>
      <c r="M18" s="30" t="s">
        <v>26</v>
      </c>
      <c r="N18" s="34"/>
      <c r="O18" s="184" t="s">
        <v>31</v>
      </c>
      <c r="P18" s="184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30" t="s">
        <v>34</v>
      </c>
      <c r="E20" s="34"/>
      <c r="F20" s="34"/>
      <c r="G20" s="34"/>
      <c r="H20" s="34"/>
      <c r="I20" s="34"/>
      <c r="J20" s="34"/>
      <c r="K20" s="34"/>
      <c r="L20" s="34"/>
      <c r="M20" s="30" t="s">
        <v>23</v>
      </c>
      <c r="N20" s="34"/>
      <c r="O20" s="184">
        <f>IF('Rekapitulácia stavby'!AN19="","",'Rekapitulácia stavby'!AN19)</f>
      </c>
      <c r="P20" s="184"/>
      <c r="Q20" s="34"/>
      <c r="R20" s="35"/>
    </row>
    <row r="21" spans="2:18" s="1" customFormat="1" ht="18" customHeight="1">
      <c r="B21" s="33"/>
      <c r="C21" s="34"/>
      <c r="D21" s="34"/>
      <c r="E21" s="28" t="str">
        <f>IF('Rekapitulácia stavby'!E20="","",'Rekapitulácia stavby'!E20)</f>
        <v> </v>
      </c>
      <c r="F21" s="34"/>
      <c r="G21" s="34"/>
      <c r="H21" s="34"/>
      <c r="I21" s="34"/>
      <c r="J21" s="34"/>
      <c r="K21" s="34"/>
      <c r="L21" s="34"/>
      <c r="M21" s="30" t="s">
        <v>26</v>
      </c>
      <c r="N21" s="34"/>
      <c r="O21" s="184">
        <f>IF('Rekapitulácia stavby'!AN20="","",'Rekapitulácia stavby'!AN20)</f>
      </c>
      <c r="P21" s="184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30" t="s">
        <v>35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6.5" customHeight="1">
      <c r="B24" s="33"/>
      <c r="C24" s="34"/>
      <c r="D24" s="34"/>
      <c r="E24" s="187" t="s">
        <v>5</v>
      </c>
      <c r="F24" s="187"/>
      <c r="G24" s="187"/>
      <c r="H24" s="187"/>
      <c r="I24" s="187"/>
      <c r="J24" s="187"/>
      <c r="K24" s="187"/>
      <c r="L24" s="187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04" t="s">
        <v>100</v>
      </c>
      <c r="E27" s="34"/>
      <c r="F27" s="34"/>
      <c r="G27" s="34"/>
      <c r="H27" s="34"/>
      <c r="I27" s="34"/>
      <c r="J27" s="34"/>
      <c r="K27" s="34"/>
      <c r="L27" s="34"/>
      <c r="M27" s="188">
        <f>N87</f>
        <v>0</v>
      </c>
      <c r="N27" s="188"/>
      <c r="O27" s="188"/>
      <c r="P27" s="188"/>
      <c r="Q27" s="34"/>
      <c r="R27" s="35"/>
    </row>
    <row r="28" spans="2:18" s="1" customFormat="1" ht="14.25" customHeight="1">
      <c r="B28" s="33"/>
      <c r="C28" s="34"/>
      <c r="D28" s="32" t="s">
        <v>101</v>
      </c>
      <c r="E28" s="34"/>
      <c r="F28" s="34"/>
      <c r="G28" s="34"/>
      <c r="H28" s="34"/>
      <c r="I28" s="34"/>
      <c r="J28" s="34"/>
      <c r="K28" s="34"/>
      <c r="L28" s="34"/>
      <c r="M28" s="188">
        <f>N102</f>
        <v>0</v>
      </c>
      <c r="N28" s="188"/>
      <c r="O28" s="188"/>
      <c r="P28" s="188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05" t="s">
        <v>38</v>
      </c>
      <c r="E30" s="34"/>
      <c r="F30" s="34"/>
      <c r="G30" s="34"/>
      <c r="H30" s="34"/>
      <c r="I30" s="34"/>
      <c r="J30" s="34"/>
      <c r="K30" s="34"/>
      <c r="L30" s="34"/>
      <c r="M30" s="224">
        <f>ROUND(M27+M28,2)</f>
        <v>0</v>
      </c>
      <c r="N30" s="218"/>
      <c r="O30" s="218"/>
      <c r="P30" s="218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>
      <c r="B32" s="33"/>
      <c r="C32" s="34"/>
      <c r="D32" s="40" t="s">
        <v>39</v>
      </c>
      <c r="E32" s="40" t="s">
        <v>40</v>
      </c>
      <c r="F32" s="41">
        <v>0.2</v>
      </c>
      <c r="G32" s="106" t="s">
        <v>41</v>
      </c>
      <c r="H32" s="217">
        <f>ROUND((SUM(BE102:BE103)+SUM(BE121:BE268)),2)</f>
        <v>0</v>
      </c>
      <c r="I32" s="218"/>
      <c r="J32" s="218"/>
      <c r="K32" s="34"/>
      <c r="L32" s="34"/>
      <c r="M32" s="217">
        <f>ROUND(ROUND((SUM(BE102:BE103)+SUM(BE121:BE268)),2)*F32,2)</f>
        <v>0</v>
      </c>
      <c r="N32" s="218"/>
      <c r="O32" s="218"/>
      <c r="P32" s="218"/>
      <c r="Q32" s="34"/>
      <c r="R32" s="35"/>
    </row>
    <row r="33" spans="2:18" s="1" customFormat="1" ht="14.25" customHeight="1">
      <c r="B33" s="33"/>
      <c r="C33" s="34"/>
      <c r="D33" s="34"/>
      <c r="E33" s="40" t="s">
        <v>42</v>
      </c>
      <c r="F33" s="41">
        <v>0.2</v>
      </c>
      <c r="G33" s="106" t="s">
        <v>41</v>
      </c>
      <c r="H33" s="217">
        <f>ROUND((SUM(BF102:BF103)+SUM(BF121:BF268)),2)</f>
        <v>0</v>
      </c>
      <c r="I33" s="218"/>
      <c r="J33" s="218"/>
      <c r="K33" s="34"/>
      <c r="L33" s="34"/>
      <c r="M33" s="217">
        <f>ROUND(ROUND((SUM(BF102:BF103)+SUM(BF121:BF268)),2)*F33,2)</f>
        <v>0</v>
      </c>
      <c r="N33" s="218"/>
      <c r="O33" s="218"/>
      <c r="P33" s="218"/>
      <c r="Q33" s="34"/>
      <c r="R33" s="35"/>
    </row>
    <row r="34" spans="2:18" s="1" customFormat="1" ht="14.25" customHeight="1" hidden="1">
      <c r="B34" s="33"/>
      <c r="C34" s="34"/>
      <c r="D34" s="34"/>
      <c r="E34" s="40" t="s">
        <v>43</v>
      </c>
      <c r="F34" s="41">
        <v>0.2</v>
      </c>
      <c r="G34" s="106" t="s">
        <v>41</v>
      </c>
      <c r="H34" s="217">
        <f>ROUND((SUM(BG102:BG103)+SUM(BG121:BG268)),2)</f>
        <v>0</v>
      </c>
      <c r="I34" s="218"/>
      <c r="J34" s="218"/>
      <c r="K34" s="34"/>
      <c r="L34" s="34"/>
      <c r="M34" s="217">
        <v>0</v>
      </c>
      <c r="N34" s="218"/>
      <c r="O34" s="218"/>
      <c r="P34" s="218"/>
      <c r="Q34" s="34"/>
      <c r="R34" s="35"/>
    </row>
    <row r="35" spans="2:18" s="1" customFormat="1" ht="14.25" customHeight="1" hidden="1">
      <c r="B35" s="33"/>
      <c r="C35" s="34"/>
      <c r="D35" s="34"/>
      <c r="E35" s="40" t="s">
        <v>44</v>
      </c>
      <c r="F35" s="41">
        <v>0.2</v>
      </c>
      <c r="G35" s="106" t="s">
        <v>41</v>
      </c>
      <c r="H35" s="217">
        <f>ROUND((SUM(BH102:BH103)+SUM(BH121:BH268)),2)</f>
        <v>0</v>
      </c>
      <c r="I35" s="218"/>
      <c r="J35" s="218"/>
      <c r="K35" s="34"/>
      <c r="L35" s="34"/>
      <c r="M35" s="217">
        <v>0</v>
      </c>
      <c r="N35" s="218"/>
      <c r="O35" s="218"/>
      <c r="P35" s="218"/>
      <c r="Q35" s="34"/>
      <c r="R35" s="35"/>
    </row>
    <row r="36" spans="2:18" s="1" customFormat="1" ht="14.25" customHeight="1" hidden="1">
      <c r="B36" s="33"/>
      <c r="C36" s="34"/>
      <c r="D36" s="34"/>
      <c r="E36" s="40" t="s">
        <v>45</v>
      </c>
      <c r="F36" s="41">
        <v>0</v>
      </c>
      <c r="G36" s="106" t="s">
        <v>41</v>
      </c>
      <c r="H36" s="217">
        <f>ROUND((SUM(BI102:BI103)+SUM(BI121:BI268)),2)</f>
        <v>0</v>
      </c>
      <c r="I36" s="218"/>
      <c r="J36" s="218"/>
      <c r="K36" s="34"/>
      <c r="L36" s="34"/>
      <c r="M36" s="217">
        <v>0</v>
      </c>
      <c r="N36" s="218"/>
      <c r="O36" s="218"/>
      <c r="P36" s="218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02"/>
      <c r="D38" s="107" t="s">
        <v>46</v>
      </c>
      <c r="E38" s="73"/>
      <c r="F38" s="73"/>
      <c r="G38" s="108" t="s">
        <v>47</v>
      </c>
      <c r="H38" s="109" t="s">
        <v>48</v>
      </c>
      <c r="I38" s="73"/>
      <c r="J38" s="73"/>
      <c r="K38" s="73"/>
      <c r="L38" s="222">
        <f>SUM(M30:M36)</f>
        <v>0</v>
      </c>
      <c r="M38" s="222"/>
      <c r="N38" s="222"/>
      <c r="O38" s="222"/>
      <c r="P38" s="223"/>
      <c r="Q38" s="102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 s="1" customFormat="1" ht="15">
      <c r="B49" s="33"/>
      <c r="C49" s="34"/>
      <c r="D49" s="48" t="s">
        <v>49</v>
      </c>
      <c r="E49" s="49"/>
      <c r="F49" s="49"/>
      <c r="G49" s="49"/>
      <c r="H49" s="50"/>
      <c r="I49" s="34"/>
      <c r="J49" s="48" t="s">
        <v>50</v>
      </c>
      <c r="K49" s="49"/>
      <c r="L49" s="49"/>
      <c r="M49" s="49"/>
      <c r="N49" s="49"/>
      <c r="O49" s="49"/>
      <c r="P49" s="50"/>
      <c r="Q49" s="34"/>
      <c r="R49" s="35"/>
    </row>
    <row r="50" spans="2:18" ht="13.5">
      <c r="B50" s="24"/>
      <c r="C50" s="26"/>
      <c r="D50" s="51"/>
      <c r="E50" s="26"/>
      <c r="F50" s="26"/>
      <c r="G50" s="26"/>
      <c r="H50" s="52"/>
      <c r="I50" s="26"/>
      <c r="J50" s="51"/>
      <c r="K50" s="26"/>
      <c r="L50" s="26"/>
      <c r="M50" s="26"/>
      <c r="N50" s="26"/>
      <c r="O50" s="26"/>
      <c r="P50" s="52"/>
      <c r="Q50" s="26"/>
      <c r="R50" s="25"/>
    </row>
    <row r="51" spans="2:18" ht="13.5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 ht="13.5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 ht="13.5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 ht="13.5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 ht="13.5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 ht="13.5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 ht="13.5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 s="1" customFormat="1" ht="15">
      <c r="B58" s="33"/>
      <c r="C58" s="34"/>
      <c r="D58" s="53" t="s">
        <v>51</v>
      </c>
      <c r="E58" s="54"/>
      <c r="F58" s="54"/>
      <c r="G58" s="55" t="s">
        <v>52</v>
      </c>
      <c r="H58" s="56"/>
      <c r="I58" s="34"/>
      <c r="J58" s="53" t="s">
        <v>51</v>
      </c>
      <c r="K58" s="54"/>
      <c r="L58" s="54"/>
      <c r="M58" s="54"/>
      <c r="N58" s="55" t="s">
        <v>52</v>
      </c>
      <c r="O58" s="54"/>
      <c r="P58" s="56"/>
      <c r="Q58" s="34"/>
      <c r="R58" s="35"/>
    </row>
    <row r="59" spans="2:18" ht="13.5">
      <c r="B59" s="24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5"/>
    </row>
    <row r="60" spans="2:18" s="1" customFormat="1" ht="15">
      <c r="B60" s="33"/>
      <c r="C60" s="34"/>
      <c r="D60" s="48" t="s">
        <v>53</v>
      </c>
      <c r="E60" s="49"/>
      <c r="F60" s="49"/>
      <c r="G60" s="49"/>
      <c r="H60" s="50"/>
      <c r="I60" s="34"/>
      <c r="J60" s="48" t="s">
        <v>54</v>
      </c>
      <c r="K60" s="49"/>
      <c r="L60" s="49"/>
      <c r="M60" s="49"/>
      <c r="N60" s="49"/>
      <c r="O60" s="49"/>
      <c r="P60" s="50"/>
      <c r="Q60" s="34"/>
      <c r="R60" s="35"/>
    </row>
    <row r="61" spans="2:18" ht="13.5">
      <c r="B61" s="24"/>
      <c r="C61" s="26"/>
      <c r="D61" s="51"/>
      <c r="E61" s="26"/>
      <c r="F61" s="26"/>
      <c r="G61" s="26"/>
      <c r="H61" s="52"/>
      <c r="I61" s="26"/>
      <c r="J61" s="51"/>
      <c r="K61" s="26"/>
      <c r="L61" s="26"/>
      <c r="M61" s="26"/>
      <c r="N61" s="26"/>
      <c r="O61" s="26"/>
      <c r="P61" s="52"/>
      <c r="Q61" s="26"/>
      <c r="R61" s="25"/>
    </row>
    <row r="62" spans="2:18" ht="13.5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 ht="13.5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 ht="13.5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 ht="13.5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 ht="13.5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 ht="13.5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 ht="13.5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 s="1" customFormat="1" ht="15">
      <c r="B69" s="33"/>
      <c r="C69" s="34"/>
      <c r="D69" s="53" t="s">
        <v>51</v>
      </c>
      <c r="E69" s="54"/>
      <c r="F69" s="54"/>
      <c r="G69" s="55" t="s">
        <v>52</v>
      </c>
      <c r="H69" s="56"/>
      <c r="I69" s="34"/>
      <c r="J69" s="53" t="s">
        <v>51</v>
      </c>
      <c r="K69" s="54"/>
      <c r="L69" s="54"/>
      <c r="M69" s="54"/>
      <c r="N69" s="55" t="s">
        <v>52</v>
      </c>
      <c r="O69" s="54"/>
      <c r="P69" s="56"/>
      <c r="Q69" s="34"/>
      <c r="R69" s="35"/>
    </row>
    <row r="70" spans="2:18" s="1" customFormat="1" ht="14.25" customHeight="1"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9"/>
    </row>
    <row r="74" spans="2:18" s="1" customFormat="1" ht="6.75" customHeight="1"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2"/>
    </row>
    <row r="75" spans="2:18" s="1" customFormat="1" ht="36.75" customHeight="1">
      <c r="B75" s="33"/>
      <c r="C75" s="182" t="s">
        <v>102</v>
      </c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35"/>
    </row>
    <row r="76" spans="2:18" s="1" customFormat="1" ht="6.75" customHeight="1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5"/>
    </row>
    <row r="77" spans="2:18" s="1" customFormat="1" ht="30" customHeight="1">
      <c r="B77" s="33"/>
      <c r="C77" s="30" t="s">
        <v>15</v>
      </c>
      <c r="D77" s="34"/>
      <c r="E77" s="34"/>
      <c r="F77" s="219" t="str">
        <f>F6</f>
        <v>VIACÚČELOVÉ ŠPORTOVÉ IHRISKO– k.u.Brezany , č.p.123/1</v>
      </c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34"/>
      <c r="R77" s="35"/>
    </row>
    <row r="78" spans="2:18" s="1" customFormat="1" ht="36.75" customHeight="1">
      <c r="B78" s="33"/>
      <c r="C78" s="67" t="s">
        <v>98</v>
      </c>
      <c r="D78" s="34"/>
      <c r="E78" s="34"/>
      <c r="F78" s="203" t="str">
        <f>F7</f>
        <v>SO 01 -  Multifunkčné ihrisko </v>
      </c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34"/>
      <c r="R78" s="35"/>
    </row>
    <row r="79" spans="2:18" s="1" customFormat="1" ht="6.7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</row>
    <row r="80" spans="2:18" s="1" customFormat="1" ht="18" customHeight="1">
      <c r="B80" s="33"/>
      <c r="C80" s="30" t="s">
        <v>19</v>
      </c>
      <c r="D80" s="34"/>
      <c r="E80" s="34"/>
      <c r="F80" s="28" t="str">
        <f>F9</f>
        <v> </v>
      </c>
      <c r="G80" s="34"/>
      <c r="H80" s="34"/>
      <c r="I80" s="34"/>
      <c r="J80" s="34"/>
      <c r="K80" s="30" t="s">
        <v>21</v>
      </c>
      <c r="L80" s="34"/>
      <c r="M80" s="221">
        <f>IF(O9="","",O9)</f>
        <v>43707</v>
      </c>
      <c r="N80" s="221"/>
      <c r="O80" s="221"/>
      <c r="P80" s="221"/>
      <c r="Q80" s="34"/>
      <c r="R80" s="35"/>
    </row>
    <row r="81" spans="2:18" s="1" customFormat="1" ht="6.7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r="82" spans="2:18" s="1" customFormat="1" ht="15">
      <c r="B82" s="33"/>
      <c r="C82" s="30" t="s">
        <v>22</v>
      </c>
      <c r="D82" s="34"/>
      <c r="E82" s="34"/>
      <c r="F82" s="28" t="str">
        <f>E12</f>
        <v>Obec Nedožery Brezany, ul. Družstevná 367/1,97212</v>
      </c>
      <c r="G82" s="34"/>
      <c r="H82" s="34"/>
      <c r="I82" s="34"/>
      <c r="J82" s="34"/>
      <c r="K82" s="30" t="s">
        <v>28</v>
      </c>
      <c r="L82" s="34"/>
      <c r="M82" s="184" t="str">
        <f>E18</f>
        <v>ArchitektiSKA, s.r.o.</v>
      </c>
      <c r="N82" s="184"/>
      <c r="O82" s="184"/>
      <c r="P82" s="184"/>
      <c r="Q82" s="184"/>
      <c r="R82" s="35"/>
    </row>
    <row r="83" spans="2:18" s="1" customFormat="1" ht="14.25" customHeight="1">
      <c r="B83" s="33"/>
      <c r="C83" s="30" t="s">
        <v>27</v>
      </c>
      <c r="D83" s="34"/>
      <c r="E83" s="34"/>
      <c r="F83" s="28" t="str">
        <f>IF(E15="","",E15)</f>
        <v> </v>
      </c>
      <c r="G83" s="34"/>
      <c r="H83" s="34"/>
      <c r="I83" s="34"/>
      <c r="J83" s="34"/>
      <c r="K83" s="30" t="s">
        <v>34</v>
      </c>
      <c r="L83" s="34"/>
      <c r="M83" s="184" t="str">
        <f>E21</f>
        <v> </v>
      </c>
      <c r="N83" s="184"/>
      <c r="O83" s="184"/>
      <c r="P83" s="184"/>
      <c r="Q83" s="184"/>
      <c r="R83" s="35"/>
    </row>
    <row r="84" spans="2:18" s="1" customFormat="1" ht="9.7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</row>
    <row r="85" spans="2:18" s="1" customFormat="1" ht="29.25" customHeight="1">
      <c r="B85" s="33"/>
      <c r="C85" s="225" t="s">
        <v>103</v>
      </c>
      <c r="D85" s="226"/>
      <c r="E85" s="226"/>
      <c r="F85" s="226"/>
      <c r="G85" s="226"/>
      <c r="H85" s="102"/>
      <c r="I85" s="102"/>
      <c r="J85" s="102"/>
      <c r="K85" s="102"/>
      <c r="L85" s="102"/>
      <c r="M85" s="102"/>
      <c r="N85" s="225" t="s">
        <v>104</v>
      </c>
      <c r="O85" s="226"/>
      <c r="P85" s="226"/>
      <c r="Q85" s="226"/>
      <c r="R85" s="35"/>
    </row>
    <row r="86" spans="2:18" s="1" customFormat="1" ht="9.7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r="87" spans="2:47" s="1" customFormat="1" ht="29.25" customHeight="1">
      <c r="B87" s="33"/>
      <c r="C87" s="110" t="s">
        <v>105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211">
        <f>N121</f>
        <v>0</v>
      </c>
      <c r="O87" s="227"/>
      <c r="P87" s="227"/>
      <c r="Q87" s="227"/>
      <c r="R87" s="35"/>
      <c r="AU87" s="20" t="s">
        <v>106</v>
      </c>
    </row>
    <row r="88" spans="2:18" s="6" customFormat="1" ht="24.75" customHeight="1">
      <c r="B88" s="111"/>
      <c r="C88" s="112"/>
      <c r="D88" s="113" t="s">
        <v>355</v>
      </c>
      <c r="E88" s="112"/>
      <c r="F88" s="112"/>
      <c r="G88" s="112"/>
      <c r="H88" s="112"/>
      <c r="I88" s="112"/>
      <c r="J88" s="112"/>
      <c r="K88" s="112"/>
      <c r="L88" s="112"/>
      <c r="M88" s="112"/>
      <c r="N88" s="228">
        <f>N122</f>
        <v>0</v>
      </c>
      <c r="O88" s="229"/>
      <c r="P88" s="229"/>
      <c r="Q88" s="229"/>
      <c r="R88" s="114"/>
    </row>
    <row r="89" spans="2:29" s="7" customFormat="1" ht="19.5" customHeight="1">
      <c r="B89" s="115"/>
      <c r="C89" s="116"/>
      <c r="D89" s="117" t="s">
        <v>356</v>
      </c>
      <c r="E89" s="116"/>
      <c r="F89" s="116"/>
      <c r="G89" s="116"/>
      <c r="H89" s="116"/>
      <c r="I89" s="116"/>
      <c r="J89" s="116"/>
      <c r="K89" s="116"/>
      <c r="L89" s="116"/>
      <c r="M89" s="116"/>
      <c r="N89" s="230">
        <f>N123</f>
        <v>0</v>
      </c>
      <c r="O89" s="231"/>
      <c r="P89" s="231"/>
      <c r="Q89" s="231"/>
      <c r="R89" s="118"/>
      <c r="AC89" s="173"/>
    </row>
    <row r="90" spans="2:29" s="7" customFormat="1" ht="19.5" customHeight="1">
      <c r="B90" s="115"/>
      <c r="C90" s="116"/>
      <c r="D90" s="117" t="s">
        <v>357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30">
        <f>N163</f>
        <v>0</v>
      </c>
      <c r="O90" s="231"/>
      <c r="P90" s="231"/>
      <c r="Q90" s="231"/>
      <c r="R90" s="118"/>
      <c r="AC90" s="173"/>
    </row>
    <row r="91" spans="2:29" s="7" customFormat="1" ht="19.5" customHeight="1">
      <c r="B91" s="115"/>
      <c r="C91" s="116"/>
      <c r="D91" s="117" t="s">
        <v>358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30">
        <f>N191</f>
        <v>0</v>
      </c>
      <c r="O91" s="231"/>
      <c r="P91" s="231"/>
      <c r="Q91" s="231"/>
      <c r="R91" s="118"/>
      <c r="AC91" s="173"/>
    </row>
    <row r="92" spans="2:30" s="7" customFormat="1" ht="19.5" customHeight="1">
      <c r="B92" s="115"/>
      <c r="C92" s="116"/>
      <c r="D92" s="117" t="s">
        <v>359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30">
        <f>N196</f>
        <v>0</v>
      </c>
      <c r="O92" s="231"/>
      <c r="P92" s="231"/>
      <c r="Q92" s="231"/>
      <c r="R92" s="118"/>
      <c r="AC92" s="173"/>
      <c r="AD92" s="173"/>
    </row>
    <row r="93" spans="2:29" s="7" customFormat="1" ht="19.5" customHeight="1">
      <c r="B93" s="115"/>
      <c r="C93" s="116"/>
      <c r="D93" s="117" t="s">
        <v>360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30">
        <f>N209</f>
        <v>0</v>
      </c>
      <c r="O93" s="231"/>
      <c r="P93" s="231"/>
      <c r="Q93" s="231"/>
      <c r="R93" s="118"/>
      <c r="AC93" s="173"/>
    </row>
    <row r="94" spans="2:29" s="7" customFormat="1" ht="19.5" customHeight="1">
      <c r="B94" s="115"/>
      <c r="C94" s="116"/>
      <c r="D94" s="117" t="s">
        <v>361</v>
      </c>
      <c r="E94" s="116"/>
      <c r="F94" s="116"/>
      <c r="G94" s="116"/>
      <c r="H94" s="116"/>
      <c r="I94" s="116"/>
      <c r="J94" s="116"/>
      <c r="K94" s="116"/>
      <c r="L94" s="116"/>
      <c r="M94" s="116"/>
      <c r="N94" s="230">
        <f>N213</f>
        <v>0</v>
      </c>
      <c r="O94" s="231"/>
      <c r="P94" s="231"/>
      <c r="Q94" s="231"/>
      <c r="R94" s="118"/>
      <c r="AC94" s="173"/>
    </row>
    <row r="95" spans="2:29" s="7" customFormat="1" ht="19.5" customHeight="1">
      <c r="B95" s="115"/>
      <c r="C95" s="116"/>
      <c r="D95" s="117" t="s">
        <v>362</v>
      </c>
      <c r="E95" s="116"/>
      <c r="F95" s="116"/>
      <c r="G95" s="116"/>
      <c r="H95" s="116"/>
      <c r="I95" s="116"/>
      <c r="J95" s="116"/>
      <c r="K95" s="116"/>
      <c r="L95" s="116"/>
      <c r="M95" s="116"/>
      <c r="N95" s="230">
        <f>N224</f>
        <v>0</v>
      </c>
      <c r="O95" s="231"/>
      <c r="P95" s="231"/>
      <c r="Q95" s="231"/>
      <c r="R95" s="118"/>
      <c r="AC95" s="173"/>
    </row>
    <row r="96" spans="2:29" s="7" customFormat="1" ht="19.5" customHeight="1">
      <c r="B96" s="115"/>
      <c r="C96" s="116"/>
      <c r="D96" s="117" t="s">
        <v>363</v>
      </c>
      <c r="E96" s="116"/>
      <c r="F96" s="116"/>
      <c r="G96" s="116"/>
      <c r="H96" s="116"/>
      <c r="I96" s="116"/>
      <c r="J96" s="116"/>
      <c r="K96" s="116"/>
      <c r="L96" s="116"/>
      <c r="M96" s="116"/>
      <c r="N96" s="230">
        <f>N228</f>
        <v>0</v>
      </c>
      <c r="O96" s="231"/>
      <c r="P96" s="231"/>
      <c r="Q96" s="231"/>
      <c r="R96" s="118"/>
      <c r="AC96" s="173"/>
    </row>
    <row r="97" spans="2:29" s="6" customFormat="1" ht="24.75" customHeight="1">
      <c r="B97" s="111"/>
      <c r="C97" s="112"/>
      <c r="D97" s="113" t="s">
        <v>364</v>
      </c>
      <c r="E97" s="112"/>
      <c r="F97" s="112"/>
      <c r="G97" s="112"/>
      <c r="H97" s="112"/>
      <c r="I97" s="112"/>
      <c r="J97" s="112"/>
      <c r="K97" s="112"/>
      <c r="L97" s="112"/>
      <c r="M97" s="112"/>
      <c r="N97" s="228">
        <f>N252</f>
        <v>0</v>
      </c>
      <c r="O97" s="229"/>
      <c r="P97" s="229"/>
      <c r="Q97" s="229"/>
      <c r="R97" s="114"/>
      <c r="AC97" s="174"/>
    </row>
    <row r="98" spans="2:29" s="7" customFormat="1" ht="19.5" customHeight="1">
      <c r="B98" s="115"/>
      <c r="C98" s="116"/>
      <c r="D98" s="117" t="s">
        <v>365</v>
      </c>
      <c r="E98" s="116"/>
      <c r="F98" s="116"/>
      <c r="G98" s="116"/>
      <c r="H98" s="116"/>
      <c r="I98" s="116"/>
      <c r="J98" s="116"/>
      <c r="K98" s="116"/>
      <c r="L98" s="116"/>
      <c r="M98" s="116"/>
      <c r="N98" s="230">
        <f>N253</f>
        <v>0</v>
      </c>
      <c r="O98" s="231"/>
      <c r="P98" s="231"/>
      <c r="Q98" s="231"/>
      <c r="R98" s="118"/>
      <c r="AC98" s="173"/>
    </row>
    <row r="99" spans="2:29" s="7" customFormat="1" ht="19.5" customHeight="1">
      <c r="B99" s="115"/>
      <c r="C99" s="116"/>
      <c r="D99" s="117" t="s">
        <v>366</v>
      </c>
      <c r="E99" s="116"/>
      <c r="F99" s="116"/>
      <c r="G99" s="116"/>
      <c r="H99" s="116"/>
      <c r="I99" s="116"/>
      <c r="J99" s="116"/>
      <c r="K99" s="116"/>
      <c r="L99" s="116"/>
      <c r="M99" s="116"/>
      <c r="N99" s="230">
        <f>N260</f>
        <v>0</v>
      </c>
      <c r="O99" s="231"/>
      <c r="P99" s="231"/>
      <c r="Q99" s="231"/>
      <c r="R99" s="118"/>
      <c r="AC99" s="173"/>
    </row>
    <row r="100" spans="2:29" s="6" customFormat="1" ht="24.75" customHeight="1">
      <c r="B100" s="111"/>
      <c r="C100" s="112"/>
      <c r="D100" s="113" t="s">
        <v>367</v>
      </c>
      <c r="E100" s="112"/>
      <c r="F100" s="112"/>
      <c r="G100" s="112"/>
      <c r="H100" s="112"/>
      <c r="I100" s="112"/>
      <c r="J100" s="112"/>
      <c r="K100" s="112"/>
      <c r="L100" s="112"/>
      <c r="M100" s="112"/>
      <c r="N100" s="228">
        <f>N266</f>
        <v>0</v>
      </c>
      <c r="O100" s="229"/>
      <c r="P100" s="229"/>
      <c r="Q100" s="229"/>
      <c r="R100" s="114"/>
      <c r="AC100" s="173"/>
    </row>
    <row r="101" spans="2:18" s="1" customFormat="1" ht="21.75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</row>
    <row r="102" spans="2:21" s="1" customFormat="1" ht="29.25" customHeight="1">
      <c r="B102" s="33"/>
      <c r="C102" s="110" t="s">
        <v>116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227">
        <v>0</v>
      </c>
      <c r="O102" s="233"/>
      <c r="P102" s="233"/>
      <c r="Q102" s="233"/>
      <c r="R102" s="35"/>
      <c r="T102" s="119"/>
      <c r="U102" s="120" t="s">
        <v>39</v>
      </c>
    </row>
    <row r="103" spans="2:18" s="1" customFormat="1" ht="18" customHeight="1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</row>
    <row r="104" spans="2:18" s="1" customFormat="1" ht="29.25" customHeight="1">
      <c r="B104" s="33"/>
      <c r="C104" s="101" t="s">
        <v>91</v>
      </c>
      <c r="D104" s="102"/>
      <c r="E104" s="102"/>
      <c r="F104" s="102"/>
      <c r="G104" s="102"/>
      <c r="H104" s="102"/>
      <c r="I104" s="102"/>
      <c r="J104" s="102"/>
      <c r="K104" s="102"/>
      <c r="L104" s="212">
        <f>ROUND(SUM(N87+N102),2)</f>
        <v>0</v>
      </c>
      <c r="M104" s="212"/>
      <c r="N104" s="212"/>
      <c r="O104" s="212"/>
      <c r="P104" s="212"/>
      <c r="Q104" s="212"/>
      <c r="R104" s="35"/>
    </row>
    <row r="105" spans="2:18" s="1" customFormat="1" ht="6.75" customHeight="1"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9"/>
    </row>
    <row r="109" spans="2:18" s="1" customFormat="1" ht="6.75" customHeight="1"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spans="2:18" s="1" customFormat="1" ht="36.75" customHeight="1">
      <c r="B110" s="33"/>
      <c r="C110" s="182" t="s">
        <v>117</v>
      </c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35"/>
    </row>
    <row r="111" spans="2:18" s="1" customFormat="1" ht="6.7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30" customHeight="1">
      <c r="B112" s="33"/>
      <c r="C112" s="30" t="s">
        <v>15</v>
      </c>
      <c r="D112" s="34"/>
      <c r="E112" s="34"/>
      <c r="F112" s="219" t="str">
        <f>F6</f>
        <v>VIACÚČELOVÉ ŠPORTOVÉ IHRISKO– k.u.Brezany , č.p.123/1</v>
      </c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34"/>
      <c r="R112" s="35"/>
    </row>
    <row r="113" spans="2:18" s="1" customFormat="1" ht="36.75" customHeight="1">
      <c r="B113" s="33"/>
      <c r="C113" s="67" t="s">
        <v>98</v>
      </c>
      <c r="D113" s="34"/>
      <c r="E113" s="34"/>
      <c r="F113" s="203" t="str">
        <f>F7</f>
        <v>SO 01 -  Multifunkčné ihrisko </v>
      </c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34"/>
      <c r="R113" s="35"/>
    </row>
    <row r="114" spans="2:18" s="1" customFormat="1" ht="6.7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r="115" spans="2:18" s="1" customFormat="1" ht="18" customHeight="1">
      <c r="B115" s="33"/>
      <c r="C115" s="30" t="s">
        <v>19</v>
      </c>
      <c r="D115" s="34"/>
      <c r="E115" s="34"/>
      <c r="F115" s="28" t="str">
        <f>F9</f>
        <v> </v>
      </c>
      <c r="G115" s="34"/>
      <c r="H115" s="34"/>
      <c r="I115" s="34"/>
      <c r="J115" s="34"/>
      <c r="K115" s="30" t="s">
        <v>21</v>
      </c>
      <c r="L115" s="34"/>
      <c r="M115" s="221">
        <f>IF(O9="","",O9)</f>
        <v>43707</v>
      </c>
      <c r="N115" s="221"/>
      <c r="O115" s="221"/>
      <c r="P115" s="221"/>
      <c r="Q115" s="34"/>
      <c r="R115" s="35"/>
    </row>
    <row r="116" spans="2:18" s="1" customFormat="1" ht="6.7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18" s="1" customFormat="1" ht="15">
      <c r="B117" s="33"/>
      <c r="C117" s="30" t="s">
        <v>22</v>
      </c>
      <c r="D117" s="34"/>
      <c r="E117" s="34"/>
      <c r="F117" s="28" t="str">
        <f>E12</f>
        <v>Obec Nedožery Brezany, ul. Družstevná 367/1,97212</v>
      </c>
      <c r="G117" s="34"/>
      <c r="H117" s="34"/>
      <c r="I117" s="34"/>
      <c r="J117" s="34"/>
      <c r="K117" s="30" t="s">
        <v>28</v>
      </c>
      <c r="L117" s="34"/>
      <c r="M117" s="184" t="str">
        <f>E18</f>
        <v>ArchitektiSKA, s.r.o.</v>
      </c>
      <c r="N117" s="184"/>
      <c r="O117" s="184"/>
      <c r="P117" s="184"/>
      <c r="Q117" s="184"/>
      <c r="R117" s="35"/>
    </row>
    <row r="118" spans="2:18" s="1" customFormat="1" ht="14.25" customHeight="1">
      <c r="B118" s="33"/>
      <c r="C118" s="30" t="s">
        <v>27</v>
      </c>
      <c r="D118" s="34"/>
      <c r="E118" s="34"/>
      <c r="F118" s="28" t="str">
        <f>IF(E15="","",E15)</f>
        <v> </v>
      </c>
      <c r="G118" s="34"/>
      <c r="H118" s="34"/>
      <c r="I118" s="34"/>
      <c r="J118" s="34"/>
      <c r="K118" s="30" t="s">
        <v>34</v>
      </c>
      <c r="L118" s="34"/>
      <c r="M118" s="184" t="str">
        <f>E21</f>
        <v> </v>
      </c>
      <c r="N118" s="184"/>
      <c r="O118" s="184"/>
      <c r="P118" s="184"/>
      <c r="Q118" s="184"/>
      <c r="R118" s="35"/>
    </row>
    <row r="119" spans="2:18" s="1" customFormat="1" ht="9.75" customHeight="1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</row>
    <row r="120" spans="2:27" s="8" customFormat="1" ht="29.25" customHeight="1">
      <c r="B120" s="121"/>
      <c r="C120" s="122" t="s">
        <v>118</v>
      </c>
      <c r="D120" s="123" t="s">
        <v>119</v>
      </c>
      <c r="E120" s="123" t="s">
        <v>57</v>
      </c>
      <c r="F120" s="235" t="s">
        <v>120</v>
      </c>
      <c r="G120" s="235"/>
      <c r="H120" s="235"/>
      <c r="I120" s="235"/>
      <c r="J120" s="123" t="s">
        <v>121</v>
      </c>
      <c r="K120" s="123" t="s">
        <v>122</v>
      </c>
      <c r="L120" s="235" t="s">
        <v>123</v>
      </c>
      <c r="M120" s="235"/>
      <c r="N120" s="235" t="s">
        <v>104</v>
      </c>
      <c r="O120" s="235"/>
      <c r="P120" s="235"/>
      <c r="Q120" s="236"/>
      <c r="R120" s="124"/>
      <c r="T120" s="74" t="s">
        <v>124</v>
      </c>
      <c r="U120" s="75" t="s">
        <v>39</v>
      </c>
      <c r="V120" s="75" t="s">
        <v>125</v>
      </c>
      <c r="W120" s="75" t="s">
        <v>126</v>
      </c>
      <c r="X120" s="75" t="s">
        <v>127</v>
      </c>
      <c r="Y120" s="75" t="s">
        <v>128</v>
      </c>
      <c r="Z120" s="75" t="s">
        <v>129</v>
      </c>
      <c r="AA120" s="76" t="s">
        <v>130</v>
      </c>
    </row>
    <row r="121" spans="2:63" s="1" customFormat="1" ht="29.25" customHeight="1">
      <c r="B121" s="33"/>
      <c r="C121" s="78" t="s">
        <v>100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254">
        <f>BK121</f>
        <v>0</v>
      </c>
      <c r="O121" s="255"/>
      <c r="P121" s="255"/>
      <c r="Q121" s="255"/>
      <c r="R121" s="35"/>
      <c r="T121" s="77"/>
      <c r="U121" s="49"/>
      <c r="V121" s="49"/>
      <c r="W121" s="125">
        <f>W122+W252+W266</f>
        <v>0</v>
      </c>
      <c r="X121" s="49"/>
      <c r="Y121" s="125">
        <f>Y122+Y252+Y266</f>
        <v>0.1552</v>
      </c>
      <c r="Z121" s="49"/>
      <c r="AA121" s="126">
        <f>AA122+AA252+AA266</f>
        <v>0</v>
      </c>
      <c r="AT121" s="20" t="s">
        <v>74</v>
      </c>
      <c r="AU121" s="20" t="s">
        <v>106</v>
      </c>
      <c r="BK121" s="127">
        <f>BK122+BK252+BK266</f>
        <v>0</v>
      </c>
    </row>
    <row r="122" spans="2:63" s="9" customFormat="1" ht="36.75" customHeight="1">
      <c r="B122" s="128"/>
      <c r="C122" s="129"/>
      <c r="D122" s="130" t="s">
        <v>355</v>
      </c>
      <c r="E122" s="130"/>
      <c r="F122" s="130"/>
      <c r="G122" s="130"/>
      <c r="H122" s="130"/>
      <c r="I122" s="130"/>
      <c r="J122" s="130"/>
      <c r="K122" s="130"/>
      <c r="L122" s="130"/>
      <c r="M122" s="130"/>
      <c r="N122" s="256">
        <f>BK122</f>
        <v>0</v>
      </c>
      <c r="O122" s="257"/>
      <c r="P122" s="257"/>
      <c r="Q122" s="257"/>
      <c r="R122" s="131"/>
      <c r="T122" s="132"/>
      <c r="U122" s="129"/>
      <c r="V122" s="129"/>
      <c r="W122" s="133">
        <f>W123+W163+W191+W196+W209+W213+W224+W228</f>
        <v>0</v>
      </c>
      <c r="X122" s="129"/>
      <c r="Y122" s="133">
        <f>Y123+Y163+Y191+Y196+Y209+Y213+Y224+Y228</f>
        <v>0</v>
      </c>
      <c r="Z122" s="129"/>
      <c r="AA122" s="134">
        <f>AA123+AA163+AA191+AA196+AA209+AA213+AA224+AA228</f>
        <v>0</v>
      </c>
      <c r="AR122" s="135" t="s">
        <v>83</v>
      </c>
      <c r="AT122" s="136" t="s">
        <v>74</v>
      </c>
      <c r="AU122" s="136" t="s">
        <v>75</v>
      </c>
      <c r="AY122" s="135" t="s">
        <v>131</v>
      </c>
      <c r="BK122" s="137">
        <f>BK123+BK163+BK191+BK196+BK209+BK213+BK224+BK228</f>
        <v>0</v>
      </c>
    </row>
    <row r="123" spans="2:63" s="9" customFormat="1" ht="19.5" customHeight="1">
      <c r="B123" s="128"/>
      <c r="C123" s="129"/>
      <c r="D123" s="138" t="s">
        <v>356</v>
      </c>
      <c r="E123" s="138"/>
      <c r="F123" s="138"/>
      <c r="G123" s="138"/>
      <c r="H123" s="138"/>
      <c r="I123" s="138"/>
      <c r="J123" s="138"/>
      <c r="K123" s="138"/>
      <c r="L123" s="138"/>
      <c r="M123" s="138"/>
      <c r="N123" s="245">
        <f>BK123</f>
        <v>0</v>
      </c>
      <c r="O123" s="246"/>
      <c r="P123" s="246"/>
      <c r="Q123" s="246"/>
      <c r="R123" s="131"/>
      <c r="T123" s="132"/>
      <c r="U123" s="129"/>
      <c r="V123" s="129"/>
      <c r="W123" s="133">
        <f>SUM(W124:W162)</f>
        <v>0</v>
      </c>
      <c r="X123" s="129"/>
      <c r="Y123" s="133">
        <f>SUM(Y124:Y162)</f>
        <v>0</v>
      </c>
      <c r="Z123" s="129"/>
      <c r="AA123" s="134">
        <f>SUM(AA124:AA162)</f>
        <v>0</v>
      </c>
      <c r="AR123" s="135" t="s">
        <v>83</v>
      </c>
      <c r="AT123" s="136" t="s">
        <v>74</v>
      </c>
      <c r="AU123" s="136" t="s">
        <v>83</v>
      </c>
      <c r="AY123" s="135" t="s">
        <v>131</v>
      </c>
      <c r="BK123" s="137">
        <f>SUM(BK124:BK162)</f>
        <v>0</v>
      </c>
    </row>
    <row r="124" spans="2:65" s="1" customFormat="1" ht="38.25" customHeight="1">
      <c r="B124" s="139"/>
      <c r="C124" s="140" t="s">
        <v>83</v>
      </c>
      <c r="D124" s="140" t="s">
        <v>132</v>
      </c>
      <c r="E124" s="141" t="s">
        <v>368</v>
      </c>
      <c r="F124" s="234" t="s">
        <v>369</v>
      </c>
      <c r="G124" s="234"/>
      <c r="H124" s="234"/>
      <c r="I124" s="234"/>
      <c r="J124" s="142" t="s">
        <v>370</v>
      </c>
      <c r="K124" s="143">
        <v>98.838</v>
      </c>
      <c r="L124" s="232"/>
      <c r="M124" s="232"/>
      <c r="N124" s="232">
        <f>ROUND(L124*K124,3)</f>
        <v>0</v>
      </c>
      <c r="O124" s="232"/>
      <c r="P124" s="232"/>
      <c r="Q124" s="232"/>
      <c r="R124" s="144"/>
      <c r="T124" s="145" t="s">
        <v>5</v>
      </c>
      <c r="U124" s="42" t="s">
        <v>42</v>
      </c>
      <c r="V124" s="146">
        <v>0</v>
      </c>
      <c r="W124" s="146">
        <f>V124*K124</f>
        <v>0</v>
      </c>
      <c r="X124" s="146">
        <v>0</v>
      </c>
      <c r="Y124" s="146">
        <f>X124*K124</f>
        <v>0</v>
      </c>
      <c r="Z124" s="146">
        <v>0</v>
      </c>
      <c r="AA124" s="147">
        <f>Z124*K124</f>
        <v>0</v>
      </c>
      <c r="AR124" s="20" t="s">
        <v>136</v>
      </c>
      <c r="AT124" s="20" t="s">
        <v>132</v>
      </c>
      <c r="AU124" s="20" t="s">
        <v>137</v>
      </c>
      <c r="AY124" s="20" t="s">
        <v>131</v>
      </c>
      <c r="BE124" s="148">
        <f>IF(U124="základná",N124,0)</f>
        <v>0</v>
      </c>
      <c r="BF124" s="148">
        <f>IF(U124="znížená",N124,0)</f>
        <v>0</v>
      </c>
      <c r="BG124" s="148">
        <f>IF(U124="zákl. prenesená",N124,0)</f>
        <v>0</v>
      </c>
      <c r="BH124" s="148">
        <f>IF(U124="zníž. prenesená",N124,0)</f>
        <v>0</v>
      </c>
      <c r="BI124" s="148">
        <f>IF(U124="nulová",N124,0)</f>
        <v>0</v>
      </c>
      <c r="BJ124" s="20" t="s">
        <v>137</v>
      </c>
      <c r="BK124" s="149">
        <f>ROUND(L124*K124,3)</f>
        <v>0</v>
      </c>
      <c r="BL124" s="20" t="s">
        <v>136</v>
      </c>
      <c r="BM124" s="20" t="s">
        <v>371</v>
      </c>
    </row>
    <row r="125" spans="2:51" s="10" customFormat="1" ht="16.5" customHeight="1">
      <c r="B125" s="157"/>
      <c r="C125" s="158"/>
      <c r="D125" s="158"/>
      <c r="E125" s="159" t="s">
        <v>5</v>
      </c>
      <c r="F125" s="237" t="s">
        <v>372</v>
      </c>
      <c r="G125" s="238"/>
      <c r="H125" s="238"/>
      <c r="I125" s="238"/>
      <c r="J125" s="158"/>
      <c r="K125" s="160">
        <v>98.838</v>
      </c>
      <c r="L125" s="158"/>
      <c r="M125" s="158"/>
      <c r="N125" s="158"/>
      <c r="O125" s="158"/>
      <c r="P125" s="158"/>
      <c r="Q125" s="158"/>
      <c r="R125" s="161"/>
      <c r="T125" s="162"/>
      <c r="U125" s="158"/>
      <c r="V125" s="158"/>
      <c r="W125" s="158"/>
      <c r="X125" s="158"/>
      <c r="Y125" s="158"/>
      <c r="Z125" s="158"/>
      <c r="AA125" s="163"/>
      <c r="AT125" s="164" t="s">
        <v>373</v>
      </c>
      <c r="AU125" s="164" t="s">
        <v>137</v>
      </c>
      <c r="AV125" s="10" t="s">
        <v>137</v>
      </c>
      <c r="AW125" s="10" t="s">
        <v>32</v>
      </c>
      <c r="AX125" s="10" t="s">
        <v>75</v>
      </c>
      <c r="AY125" s="164" t="s">
        <v>131</v>
      </c>
    </row>
    <row r="126" spans="2:51" s="11" customFormat="1" ht="16.5" customHeight="1">
      <c r="B126" s="165"/>
      <c r="C126" s="166"/>
      <c r="D126" s="166"/>
      <c r="E126" s="167" t="s">
        <v>5</v>
      </c>
      <c r="F126" s="239" t="s">
        <v>374</v>
      </c>
      <c r="G126" s="240"/>
      <c r="H126" s="240"/>
      <c r="I126" s="240"/>
      <c r="J126" s="166"/>
      <c r="K126" s="168">
        <v>98.838</v>
      </c>
      <c r="L126" s="166"/>
      <c r="M126" s="166"/>
      <c r="N126" s="166"/>
      <c r="O126" s="166"/>
      <c r="P126" s="166"/>
      <c r="Q126" s="166"/>
      <c r="R126" s="169"/>
      <c r="T126" s="170"/>
      <c r="U126" s="166"/>
      <c r="V126" s="166"/>
      <c r="W126" s="166"/>
      <c r="X126" s="166"/>
      <c r="Y126" s="166"/>
      <c r="Z126" s="166"/>
      <c r="AA126" s="171"/>
      <c r="AT126" s="172" t="s">
        <v>373</v>
      </c>
      <c r="AU126" s="172" t="s">
        <v>137</v>
      </c>
      <c r="AV126" s="11" t="s">
        <v>136</v>
      </c>
      <c r="AW126" s="11" t="s">
        <v>32</v>
      </c>
      <c r="AX126" s="11" t="s">
        <v>83</v>
      </c>
      <c r="AY126" s="172" t="s">
        <v>131</v>
      </c>
    </row>
    <row r="127" spans="2:65" s="1" customFormat="1" ht="25.5" customHeight="1">
      <c r="B127" s="139"/>
      <c r="C127" s="140" t="s">
        <v>137</v>
      </c>
      <c r="D127" s="140" t="s">
        <v>132</v>
      </c>
      <c r="E127" s="141" t="s">
        <v>375</v>
      </c>
      <c r="F127" s="234" t="s">
        <v>376</v>
      </c>
      <c r="G127" s="234"/>
      <c r="H127" s="234"/>
      <c r="I127" s="234"/>
      <c r="J127" s="142" t="s">
        <v>370</v>
      </c>
      <c r="K127" s="143">
        <v>32.946</v>
      </c>
      <c r="L127" s="232"/>
      <c r="M127" s="232"/>
      <c r="N127" s="232">
        <f>ROUND(L127*K127,3)</f>
        <v>0</v>
      </c>
      <c r="O127" s="232"/>
      <c r="P127" s="232"/>
      <c r="Q127" s="232"/>
      <c r="R127" s="144"/>
      <c r="T127" s="145" t="s">
        <v>5</v>
      </c>
      <c r="U127" s="42" t="s">
        <v>42</v>
      </c>
      <c r="V127" s="146">
        <v>0</v>
      </c>
      <c r="W127" s="146">
        <f>V127*K127</f>
        <v>0</v>
      </c>
      <c r="X127" s="146">
        <v>0</v>
      </c>
      <c r="Y127" s="146">
        <f>X127*K127</f>
        <v>0</v>
      </c>
      <c r="Z127" s="146">
        <v>0</v>
      </c>
      <c r="AA127" s="147">
        <f>Z127*K127</f>
        <v>0</v>
      </c>
      <c r="AR127" s="20" t="s">
        <v>136</v>
      </c>
      <c r="AT127" s="20" t="s">
        <v>132</v>
      </c>
      <c r="AU127" s="20" t="s">
        <v>137</v>
      </c>
      <c r="AY127" s="20" t="s">
        <v>131</v>
      </c>
      <c r="BE127" s="148">
        <f>IF(U127="základná",N127,0)</f>
        <v>0</v>
      </c>
      <c r="BF127" s="148">
        <f>IF(U127="znížená",N127,0)</f>
        <v>0</v>
      </c>
      <c r="BG127" s="148">
        <f>IF(U127="zákl. prenesená",N127,0)</f>
        <v>0</v>
      </c>
      <c r="BH127" s="148">
        <f>IF(U127="zníž. prenesená",N127,0)</f>
        <v>0</v>
      </c>
      <c r="BI127" s="148">
        <f>IF(U127="nulová",N127,0)</f>
        <v>0</v>
      </c>
      <c r="BJ127" s="20" t="s">
        <v>137</v>
      </c>
      <c r="BK127" s="149">
        <f>ROUND(L127*K127,3)</f>
        <v>0</v>
      </c>
      <c r="BL127" s="20" t="s">
        <v>136</v>
      </c>
      <c r="BM127" s="20" t="s">
        <v>377</v>
      </c>
    </row>
    <row r="128" spans="2:51" s="10" customFormat="1" ht="16.5" customHeight="1">
      <c r="B128" s="157"/>
      <c r="C128" s="158"/>
      <c r="D128" s="158"/>
      <c r="E128" s="159" t="s">
        <v>5</v>
      </c>
      <c r="F128" s="237" t="s">
        <v>378</v>
      </c>
      <c r="G128" s="238"/>
      <c r="H128" s="238"/>
      <c r="I128" s="238"/>
      <c r="J128" s="158"/>
      <c r="K128" s="160">
        <v>32.946</v>
      </c>
      <c r="L128" s="158"/>
      <c r="M128" s="158"/>
      <c r="N128" s="158"/>
      <c r="O128" s="158"/>
      <c r="P128" s="158"/>
      <c r="Q128" s="158"/>
      <c r="R128" s="161"/>
      <c r="T128" s="162"/>
      <c r="U128" s="158"/>
      <c r="V128" s="158"/>
      <c r="W128" s="158"/>
      <c r="X128" s="158"/>
      <c r="Y128" s="158"/>
      <c r="Z128" s="158"/>
      <c r="AA128" s="163"/>
      <c r="AT128" s="164" t="s">
        <v>373</v>
      </c>
      <c r="AU128" s="164" t="s">
        <v>137</v>
      </c>
      <c r="AV128" s="10" t="s">
        <v>137</v>
      </c>
      <c r="AW128" s="10" t="s">
        <v>32</v>
      </c>
      <c r="AX128" s="10" t="s">
        <v>75</v>
      </c>
      <c r="AY128" s="164" t="s">
        <v>131</v>
      </c>
    </row>
    <row r="129" spans="2:51" s="11" customFormat="1" ht="16.5" customHeight="1">
      <c r="B129" s="165"/>
      <c r="C129" s="166"/>
      <c r="D129" s="166"/>
      <c r="E129" s="167" t="s">
        <v>5</v>
      </c>
      <c r="F129" s="239" t="s">
        <v>374</v>
      </c>
      <c r="G129" s="240"/>
      <c r="H129" s="240"/>
      <c r="I129" s="240"/>
      <c r="J129" s="166"/>
      <c r="K129" s="168">
        <v>32.946</v>
      </c>
      <c r="L129" s="166"/>
      <c r="M129" s="166"/>
      <c r="N129" s="166"/>
      <c r="O129" s="166"/>
      <c r="P129" s="166"/>
      <c r="Q129" s="166"/>
      <c r="R129" s="169"/>
      <c r="T129" s="170"/>
      <c r="U129" s="166"/>
      <c r="V129" s="166"/>
      <c r="W129" s="166"/>
      <c r="X129" s="166"/>
      <c r="Y129" s="166"/>
      <c r="Z129" s="166"/>
      <c r="AA129" s="171"/>
      <c r="AT129" s="172" t="s">
        <v>373</v>
      </c>
      <c r="AU129" s="172" t="s">
        <v>137</v>
      </c>
      <c r="AV129" s="11" t="s">
        <v>136</v>
      </c>
      <c r="AW129" s="11" t="s">
        <v>32</v>
      </c>
      <c r="AX129" s="11" t="s">
        <v>83</v>
      </c>
      <c r="AY129" s="172" t="s">
        <v>131</v>
      </c>
    </row>
    <row r="130" spans="2:65" s="1" customFormat="1" ht="25.5" customHeight="1">
      <c r="B130" s="139"/>
      <c r="C130" s="140" t="s">
        <v>141</v>
      </c>
      <c r="D130" s="140" t="s">
        <v>132</v>
      </c>
      <c r="E130" s="141" t="s">
        <v>379</v>
      </c>
      <c r="F130" s="234" t="s">
        <v>380</v>
      </c>
      <c r="G130" s="234"/>
      <c r="H130" s="234"/>
      <c r="I130" s="234"/>
      <c r="J130" s="142" t="s">
        <v>370</v>
      </c>
      <c r="K130" s="143">
        <v>32.946</v>
      </c>
      <c r="L130" s="232"/>
      <c r="M130" s="232"/>
      <c r="N130" s="232">
        <f>ROUND(L130*K130,3)</f>
        <v>0</v>
      </c>
      <c r="O130" s="232"/>
      <c r="P130" s="232"/>
      <c r="Q130" s="232"/>
      <c r="R130" s="144"/>
      <c r="T130" s="145" t="s">
        <v>5</v>
      </c>
      <c r="U130" s="42" t="s">
        <v>42</v>
      </c>
      <c r="V130" s="146">
        <v>0</v>
      </c>
      <c r="W130" s="146">
        <f>V130*K130</f>
        <v>0</v>
      </c>
      <c r="X130" s="146">
        <v>0</v>
      </c>
      <c r="Y130" s="146">
        <f>X130*K130</f>
        <v>0</v>
      </c>
      <c r="Z130" s="146">
        <v>0</v>
      </c>
      <c r="AA130" s="147">
        <f>Z130*K130</f>
        <v>0</v>
      </c>
      <c r="AR130" s="20" t="s">
        <v>136</v>
      </c>
      <c r="AT130" s="20" t="s">
        <v>132</v>
      </c>
      <c r="AU130" s="20" t="s">
        <v>137</v>
      </c>
      <c r="AY130" s="20" t="s">
        <v>131</v>
      </c>
      <c r="BE130" s="148">
        <f>IF(U130="základná",N130,0)</f>
        <v>0</v>
      </c>
      <c r="BF130" s="148">
        <f>IF(U130="znížená",N130,0)</f>
        <v>0</v>
      </c>
      <c r="BG130" s="148">
        <f>IF(U130="zákl. prenesená",N130,0)</f>
        <v>0</v>
      </c>
      <c r="BH130" s="148">
        <f>IF(U130="zníž. prenesená",N130,0)</f>
        <v>0</v>
      </c>
      <c r="BI130" s="148">
        <f>IF(U130="nulová",N130,0)</f>
        <v>0</v>
      </c>
      <c r="BJ130" s="20" t="s">
        <v>137</v>
      </c>
      <c r="BK130" s="149">
        <f>ROUND(L130*K130,3)</f>
        <v>0</v>
      </c>
      <c r="BL130" s="20" t="s">
        <v>136</v>
      </c>
      <c r="BM130" s="20" t="s">
        <v>381</v>
      </c>
    </row>
    <row r="131" spans="2:51" s="10" customFormat="1" ht="16.5" customHeight="1">
      <c r="B131" s="157"/>
      <c r="C131" s="158"/>
      <c r="D131" s="158"/>
      <c r="E131" s="159" t="s">
        <v>5</v>
      </c>
      <c r="F131" s="237" t="s">
        <v>378</v>
      </c>
      <c r="G131" s="238"/>
      <c r="H131" s="238"/>
      <c r="I131" s="238"/>
      <c r="J131" s="158"/>
      <c r="K131" s="160">
        <v>32.946</v>
      </c>
      <c r="L131" s="158"/>
      <c r="M131" s="158"/>
      <c r="N131" s="158"/>
      <c r="O131" s="158"/>
      <c r="P131" s="158"/>
      <c r="Q131" s="158"/>
      <c r="R131" s="161"/>
      <c r="T131" s="162"/>
      <c r="U131" s="158"/>
      <c r="V131" s="158"/>
      <c r="W131" s="158"/>
      <c r="X131" s="158"/>
      <c r="Y131" s="158"/>
      <c r="Z131" s="158"/>
      <c r="AA131" s="163"/>
      <c r="AT131" s="164" t="s">
        <v>373</v>
      </c>
      <c r="AU131" s="164" t="s">
        <v>137</v>
      </c>
      <c r="AV131" s="10" t="s">
        <v>137</v>
      </c>
      <c r="AW131" s="10" t="s">
        <v>32</v>
      </c>
      <c r="AX131" s="10" t="s">
        <v>75</v>
      </c>
      <c r="AY131" s="164" t="s">
        <v>131</v>
      </c>
    </row>
    <row r="132" spans="2:51" s="11" customFormat="1" ht="16.5" customHeight="1">
      <c r="B132" s="165"/>
      <c r="C132" s="166"/>
      <c r="D132" s="166"/>
      <c r="E132" s="167" t="s">
        <v>5</v>
      </c>
      <c r="F132" s="239" t="s">
        <v>374</v>
      </c>
      <c r="G132" s="240"/>
      <c r="H132" s="240"/>
      <c r="I132" s="240"/>
      <c r="J132" s="166"/>
      <c r="K132" s="168">
        <v>32.946</v>
      </c>
      <c r="L132" s="166"/>
      <c r="M132" s="166"/>
      <c r="N132" s="166"/>
      <c r="O132" s="166"/>
      <c r="P132" s="166"/>
      <c r="Q132" s="166"/>
      <c r="R132" s="169"/>
      <c r="T132" s="170"/>
      <c r="U132" s="166"/>
      <c r="V132" s="166"/>
      <c r="W132" s="166"/>
      <c r="X132" s="166"/>
      <c r="Y132" s="166"/>
      <c r="Z132" s="166"/>
      <c r="AA132" s="171"/>
      <c r="AT132" s="172" t="s">
        <v>373</v>
      </c>
      <c r="AU132" s="172" t="s">
        <v>137</v>
      </c>
      <c r="AV132" s="11" t="s">
        <v>136</v>
      </c>
      <c r="AW132" s="11" t="s">
        <v>32</v>
      </c>
      <c r="AX132" s="11" t="s">
        <v>83</v>
      </c>
      <c r="AY132" s="172" t="s">
        <v>131</v>
      </c>
    </row>
    <row r="133" spans="2:65" s="1" customFormat="1" ht="25.5" customHeight="1">
      <c r="B133" s="139"/>
      <c r="C133" s="140" t="s">
        <v>136</v>
      </c>
      <c r="D133" s="140" t="s">
        <v>132</v>
      </c>
      <c r="E133" s="141" t="s">
        <v>382</v>
      </c>
      <c r="F133" s="234" t="s">
        <v>383</v>
      </c>
      <c r="G133" s="234"/>
      <c r="H133" s="234"/>
      <c r="I133" s="234"/>
      <c r="J133" s="142" t="s">
        <v>337</v>
      </c>
      <c r="K133" s="143">
        <v>658.905</v>
      </c>
      <c r="L133" s="232"/>
      <c r="M133" s="232"/>
      <c r="N133" s="232">
        <f>ROUND(L133*K133,3)</f>
        <v>0</v>
      </c>
      <c r="O133" s="232"/>
      <c r="P133" s="232"/>
      <c r="Q133" s="232"/>
      <c r="R133" s="144"/>
      <c r="T133" s="145" t="s">
        <v>5</v>
      </c>
      <c r="U133" s="42" t="s">
        <v>42</v>
      </c>
      <c r="V133" s="146">
        <v>0</v>
      </c>
      <c r="W133" s="146">
        <f>V133*K133</f>
        <v>0</v>
      </c>
      <c r="X133" s="146">
        <v>0</v>
      </c>
      <c r="Y133" s="146">
        <f>X133*K133</f>
        <v>0</v>
      </c>
      <c r="Z133" s="146">
        <v>0</v>
      </c>
      <c r="AA133" s="147">
        <f>Z133*K133</f>
        <v>0</v>
      </c>
      <c r="AR133" s="20" t="s">
        <v>136</v>
      </c>
      <c r="AT133" s="20" t="s">
        <v>132</v>
      </c>
      <c r="AU133" s="20" t="s">
        <v>137</v>
      </c>
      <c r="AY133" s="20" t="s">
        <v>131</v>
      </c>
      <c r="BE133" s="148">
        <f>IF(U133="základná",N133,0)</f>
        <v>0</v>
      </c>
      <c r="BF133" s="148">
        <f>IF(U133="znížená",N133,0)</f>
        <v>0</v>
      </c>
      <c r="BG133" s="148">
        <f>IF(U133="zákl. prenesená",N133,0)</f>
        <v>0</v>
      </c>
      <c r="BH133" s="148">
        <f>IF(U133="zníž. prenesená",N133,0)</f>
        <v>0</v>
      </c>
      <c r="BI133" s="148">
        <f>IF(U133="nulová",N133,0)</f>
        <v>0</v>
      </c>
      <c r="BJ133" s="20" t="s">
        <v>137</v>
      </c>
      <c r="BK133" s="149">
        <f>ROUND(L133*K133,3)</f>
        <v>0</v>
      </c>
      <c r="BL133" s="20" t="s">
        <v>136</v>
      </c>
      <c r="BM133" s="20" t="s">
        <v>384</v>
      </c>
    </row>
    <row r="134" spans="2:65" s="1" customFormat="1" ht="25.5" customHeight="1">
      <c r="B134" s="139"/>
      <c r="C134" s="140" t="s">
        <v>150</v>
      </c>
      <c r="D134" s="140" t="s">
        <v>132</v>
      </c>
      <c r="E134" s="141" t="s">
        <v>385</v>
      </c>
      <c r="F134" s="234" t="s">
        <v>386</v>
      </c>
      <c r="G134" s="234"/>
      <c r="H134" s="234"/>
      <c r="I134" s="234"/>
      <c r="J134" s="142" t="s">
        <v>370</v>
      </c>
      <c r="K134" s="143">
        <v>13.936</v>
      </c>
      <c r="L134" s="232"/>
      <c r="M134" s="232"/>
      <c r="N134" s="232">
        <f>ROUND(L134*K134,3)</f>
        <v>0</v>
      </c>
      <c r="O134" s="232"/>
      <c r="P134" s="232"/>
      <c r="Q134" s="232"/>
      <c r="R134" s="144"/>
      <c r="T134" s="145" t="s">
        <v>5</v>
      </c>
      <c r="U134" s="42" t="s">
        <v>42</v>
      </c>
      <c r="V134" s="146">
        <v>0</v>
      </c>
      <c r="W134" s="146">
        <f>V134*K134</f>
        <v>0</v>
      </c>
      <c r="X134" s="146">
        <v>0</v>
      </c>
      <c r="Y134" s="146">
        <f>X134*K134</f>
        <v>0</v>
      </c>
      <c r="Z134" s="146">
        <v>0</v>
      </c>
      <c r="AA134" s="147">
        <f>Z134*K134</f>
        <v>0</v>
      </c>
      <c r="AR134" s="20" t="s">
        <v>136</v>
      </c>
      <c r="AT134" s="20" t="s">
        <v>132</v>
      </c>
      <c r="AU134" s="20" t="s">
        <v>137</v>
      </c>
      <c r="AY134" s="20" t="s">
        <v>131</v>
      </c>
      <c r="BE134" s="148">
        <f>IF(U134="základná",N134,0)</f>
        <v>0</v>
      </c>
      <c r="BF134" s="148">
        <f>IF(U134="znížená",N134,0)</f>
        <v>0</v>
      </c>
      <c r="BG134" s="148">
        <f>IF(U134="zákl. prenesená",N134,0)</f>
        <v>0</v>
      </c>
      <c r="BH134" s="148">
        <f>IF(U134="zníž. prenesená",N134,0)</f>
        <v>0</v>
      </c>
      <c r="BI134" s="148">
        <f>IF(U134="nulová",N134,0)</f>
        <v>0</v>
      </c>
      <c r="BJ134" s="20" t="s">
        <v>137</v>
      </c>
      <c r="BK134" s="149">
        <f>ROUND(L134*K134,3)</f>
        <v>0</v>
      </c>
      <c r="BL134" s="20" t="s">
        <v>136</v>
      </c>
      <c r="BM134" s="20" t="s">
        <v>387</v>
      </c>
    </row>
    <row r="135" spans="2:51" s="10" customFormat="1" ht="16.5" customHeight="1">
      <c r="B135" s="157"/>
      <c r="C135" s="158"/>
      <c r="D135" s="158"/>
      <c r="E135" s="159" t="s">
        <v>5</v>
      </c>
      <c r="F135" s="237" t="s">
        <v>388</v>
      </c>
      <c r="G135" s="238"/>
      <c r="H135" s="238"/>
      <c r="I135" s="238"/>
      <c r="J135" s="158"/>
      <c r="K135" s="160">
        <v>7.36</v>
      </c>
      <c r="L135" s="158"/>
      <c r="M135" s="158"/>
      <c r="N135" s="158"/>
      <c r="O135" s="158"/>
      <c r="P135" s="158"/>
      <c r="Q135" s="158"/>
      <c r="R135" s="161"/>
      <c r="T135" s="162"/>
      <c r="U135" s="158"/>
      <c r="V135" s="158"/>
      <c r="W135" s="158"/>
      <c r="X135" s="158"/>
      <c r="Y135" s="158"/>
      <c r="Z135" s="158"/>
      <c r="AA135" s="163"/>
      <c r="AT135" s="164" t="s">
        <v>373</v>
      </c>
      <c r="AU135" s="164" t="s">
        <v>137</v>
      </c>
      <c r="AV135" s="10" t="s">
        <v>137</v>
      </c>
      <c r="AW135" s="10" t="s">
        <v>32</v>
      </c>
      <c r="AX135" s="10" t="s">
        <v>75</v>
      </c>
      <c r="AY135" s="164" t="s">
        <v>131</v>
      </c>
    </row>
    <row r="136" spans="2:51" s="10" customFormat="1" ht="16.5" customHeight="1">
      <c r="B136" s="157"/>
      <c r="C136" s="158"/>
      <c r="D136" s="158"/>
      <c r="E136" s="159" t="s">
        <v>5</v>
      </c>
      <c r="F136" s="241" t="s">
        <v>389</v>
      </c>
      <c r="G136" s="242"/>
      <c r="H136" s="242"/>
      <c r="I136" s="242"/>
      <c r="J136" s="158"/>
      <c r="K136" s="160">
        <v>1.104</v>
      </c>
      <c r="L136" s="158"/>
      <c r="M136" s="158"/>
      <c r="N136" s="158"/>
      <c r="O136" s="158"/>
      <c r="P136" s="158"/>
      <c r="Q136" s="158"/>
      <c r="R136" s="161"/>
      <c r="T136" s="162"/>
      <c r="U136" s="158"/>
      <c r="V136" s="158"/>
      <c r="W136" s="158"/>
      <c r="X136" s="158"/>
      <c r="Y136" s="158"/>
      <c r="Z136" s="158"/>
      <c r="AA136" s="163"/>
      <c r="AT136" s="164" t="s">
        <v>373</v>
      </c>
      <c r="AU136" s="164" t="s">
        <v>137</v>
      </c>
      <c r="AV136" s="10" t="s">
        <v>137</v>
      </c>
      <c r="AW136" s="10" t="s">
        <v>32</v>
      </c>
      <c r="AX136" s="10" t="s">
        <v>75</v>
      </c>
      <c r="AY136" s="164" t="s">
        <v>131</v>
      </c>
    </row>
    <row r="137" spans="2:51" s="10" customFormat="1" ht="16.5" customHeight="1">
      <c r="B137" s="157"/>
      <c r="C137" s="158"/>
      <c r="D137" s="158"/>
      <c r="E137" s="159" t="s">
        <v>5</v>
      </c>
      <c r="F137" s="241" t="s">
        <v>390</v>
      </c>
      <c r="G137" s="242"/>
      <c r="H137" s="242"/>
      <c r="I137" s="242"/>
      <c r="J137" s="158"/>
      <c r="K137" s="160">
        <v>3.072</v>
      </c>
      <c r="L137" s="158"/>
      <c r="M137" s="158"/>
      <c r="N137" s="158"/>
      <c r="O137" s="158"/>
      <c r="P137" s="158"/>
      <c r="Q137" s="158"/>
      <c r="R137" s="161"/>
      <c r="T137" s="162"/>
      <c r="U137" s="158"/>
      <c r="V137" s="158"/>
      <c r="W137" s="158"/>
      <c r="X137" s="158"/>
      <c r="Y137" s="158"/>
      <c r="Z137" s="158"/>
      <c r="AA137" s="163"/>
      <c r="AT137" s="164" t="s">
        <v>373</v>
      </c>
      <c r="AU137" s="164" t="s">
        <v>137</v>
      </c>
      <c r="AV137" s="10" t="s">
        <v>137</v>
      </c>
      <c r="AW137" s="10" t="s">
        <v>32</v>
      </c>
      <c r="AX137" s="10" t="s">
        <v>75</v>
      </c>
      <c r="AY137" s="164" t="s">
        <v>131</v>
      </c>
    </row>
    <row r="138" spans="2:51" s="10" customFormat="1" ht="16.5" customHeight="1">
      <c r="B138" s="157"/>
      <c r="C138" s="158"/>
      <c r="D138" s="158"/>
      <c r="E138" s="159" t="s">
        <v>5</v>
      </c>
      <c r="F138" s="241" t="s">
        <v>391</v>
      </c>
      <c r="G138" s="242"/>
      <c r="H138" s="242"/>
      <c r="I138" s="242"/>
      <c r="J138" s="158"/>
      <c r="K138" s="160">
        <v>2.4</v>
      </c>
      <c r="L138" s="158"/>
      <c r="M138" s="158"/>
      <c r="N138" s="158"/>
      <c r="O138" s="158"/>
      <c r="P138" s="158"/>
      <c r="Q138" s="158"/>
      <c r="R138" s="161"/>
      <c r="T138" s="162"/>
      <c r="U138" s="158"/>
      <c r="V138" s="158"/>
      <c r="W138" s="158"/>
      <c r="X138" s="158"/>
      <c r="Y138" s="158"/>
      <c r="Z138" s="158"/>
      <c r="AA138" s="163"/>
      <c r="AT138" s="164" t="s">
        <v>373</v>
      </c>
      <c r="AU138" s="164" t="s">
        <v>137</v>
      </c>
      <c r="AV138" s="10" t="s">
        <v>137</v>
      </c>
      <c r="AW138" s="10" t="s">
        <v>32</v>
      </c>
      <c r="AX138" s="10" t="s">
        <v>75</v>
      </c>
      <c r="AY138" s="164" t="s">
        <v>131</v>
      </c>
    </row>
    <row r="139" spans="2:51" s="11" customFormat="1" ht="16.5" customHeight="1">
      <c r="B139" s="165"/>
      <c r="C139" s="166"/>
      <c r="D139" s="166"/>
      <c r="E139" s="167" t="s">
        <v>5</v>
      </c>
      <c r="F139" s="239" t="s">
        <v>374</v>
      </c>
      <c r="G139" s="240"/>
      <c r="H139" s="240"/>
      <c r="I139" s="240"/>
      <c r="J139" s="166"/>
      <c r="K139" s="168">
        <v>13.936</v>
      </c>
      <c r="L139" s="166"/>
      <c r="M139" s="166"/>
      <c r="N139" s="166"/>
      <c r="O139" s="166"/>
      <c r="P139" s="166"/>
      <c r="Q139" s="166"/>
      <c r="R139" s="169"/>
      <c r="T139" s="170"/>
      <c r="U139" s="166"/>
      <c r="V139" s="166"/>
      <c r="W139" s="166"/>
      <c r="X139" s="166"/>
      <c r="Y139" s="166"/>
      <c r="Z139" s="166"/>
      <c r="AA139" s="171"/>
      <c r="AT139" s="172" t="s">
        <v>373</v>
      </c>
      <c r="AU139" s="172" t="s">
        <v>137</v>
      </c>
      <c r="AV139" s="11" t="s">
        <v>136</v>
      </c>
      <c r="AW139" s="11" t="s">
        <v>32</v>
      </c>
      <c r="AX139" s="11" t="s">
        <v>83</v>
      </c>
      <c r="AY139" s="172" t="s">
        <v>131</v>
      </c>
    </row>
    <row r="140" spans="2:65" s="1" customFormat="1" ht="16.5" customHeight="1">
      <c r="B140" s="139"/>
      <c r="C140" s="140" t="s">
        <v>140</v>
      </c>
      <c r="D140" s="140" t="s">
        <v>132</v>
      </c>
      <c r="E140" s="141" t="s">
        <v>392</v>
      </c>
      <c r="F140" s="234" t="s">
        <v>393</v>
      </c>
      <c r="G140" s="234"/>
      <c r="H140" s="234"/>
      <c r="I140" s="234"/>
      <c r="J140" s="142" t="s">
        <v>370</v>
      </c>
      <c r="K140" s="143">
        <v>13.936</v>
      </c>
      <c r="L140" s="232"/>
      <c r="M140" s="232"/>
      <c r="N140" s="232">
        <f>ROUND(L140*K140,3)</f>
        <v>0</v>
      </c>
      <c r="O140" s="232"/>
      <c r="P140" s="232"/>
      <c r="Q140" s="232"/>
      <c r="R140" s="144"/>
      <c r="T140" s="145" t="s">
        <v>5</v>
      </c>
      <c r="U140" s="42" t="s">
        <v>42</v>
      </c>
      <c r="V140" s="146">
        <v>0</v>
      </c>
      <c r="W140" s="146">
        <f>V140*K140</f>
        <v>0</v>
      </c>
      <c r="X140" s="146">
        <v>0</v>
      </c>
      <c r="Y140" s="146">
        <f>X140*K140</f>
        <v>0</v>
      </c>
      <c r="Z140" s="146">
        <v>0</v>
      </c>
      <c r="AA140" s="147">
        <f>Z140*K140</f>
        <v>0</v>
      </c>
      <c r="AR140" s="20" t="s">
        <v>136</v>
      </c>
      <c r="AT140" s="20" t="s">
        <v>132</v>
      </c>
      <c r="AU140" s="20" t="s">
        <v>137</v>
      </c>
      <c r="AY140" s="20" t="s">
        <v>131</v>
      </c>
      <c r="BE140" s="148">
        <f>IF(U140="základná",N140,0)</f>
        <v>0</v>
      </c>
      <c r="BF140" s="148">
        <f>IF(U140="znížená",N140,0)</f>
        <v>0</v>
      </c>
      <c r="BG140" s="148">
        <f>IF(U140="zákl. prenesená",N140,0)</f>
        <v>0</v>
      </c>
      <c r="BH140" s="148">
        <f>IF(U140="zníž. prenesená",N140,0)</f>
        <v>0</v>
      </c>
      <c r="BI140" s="148">
        <f>IF(U140="nulová",N140,0)</f>
        <v>0</v>
      </c>
      <c r="BJ140" s="20" t="s">
        <v>137</v>
      </c>
      <c r="BK140" s="149">
        <f>ROUND(L140*K140,3)</f>
        <v>0</v>
      </c>
      <c r="BL140" s="20" t="s">
        <v>136</v>
      </c>
      <c r="BM140" s="20" t="s">
        <v>394</v>
      </c>
    </row>
    <row r="141" spans="2:65" s="1" customFormat="1" ht="25.5" customHeight="1">
      <c r="B141" s="139"/>
      <c r="C141" s="140" t="s">
        <v>159</v>
      </c>
      <c r="D141" s="140" t="s">
        <v>132</v>
      </c>
      <c r="E141" s="141" t="s">
        <v>395</v>
      </c>
      <c r="F141" s="234" t="s">
        <v>396</v>
      </c>
      <c r="G141" s="234"/>
      <c r="H141" s="234"/>
      <c r="I141" s="234"/>
      <c r="J141" s="142" t="s">
        <v>370</v>
      </c>
      <c r="K141" s="143">
        <v>30.38</v>
      </c>
      <c r="L141" s="232"/>
      <c r="M141" s="232"/>
      <c r="N141" s="232">
        <f>ROUND(L141*K141,3)</f>
        <v>0</v>
      </c>
      <c r="O141" s="232"/>
      <c r="P141" s="232"/>
      <c r="Q141" s="232"/>
      <c r="R141" s="144"/>
      <c r="T141" s="145" t="s">
        <v>5</v>
      </c>
      <c r="U141" s="42" t="s">
        <v>42</v>
      </c>
      <c r="V141" s="146">
        <v>0</v>
      </c>
      <c r="W141" s="146">
        <f>V141*K141</f>
        <v>0</v>
      </c>
      <c r="X141" s="146">
        <v>0</v>
      </c>
      <c r="Y141" s="146">
        <f>X141*K141</f>
        <v>0</v>
      </c>
      <c r="Z141" s="146">
        <v>0</v>
      </c>
      <c r="AA141" s="147">
        <f>Z141*K141</f>
        <v>0</v>
      </c>
      <c r="AR141" s="20" t="s">
        <v>136</v>
      </c>
      <c r="AT141" s="20" t="s">
        <v>132</v>
      </c>
      <c r="AU141" s="20" t="s">
        <v>137</v>
      </c>
      <c r="AY141" s="20" t="s">
        <v>131</v>
      </c>
      <c r="BE141" s="148">
        <f>IF(U141="základná",N141,0)</f>
        <v>0</v>
      </c>
      <c r="BF141" s="148">
        <f>IF(U141="znížená",N141,0)</f>
        <v>0</v>
      </c>
      <c r="BG141" s="148">
        <f>IF(U141="zákl. prenesená",N141,0)</f>
        <v>0</v>
      </c>
      <c r="BH141" s="148">
        <f>IF(U141="zníž. prenesená",N141,0)</f>
        <v>0</v>
      </c>
      <c r="BI141" s="148">
        <f>IF(U141="nulová",N141,0)</f>
        <v>0</v>
      </c>
      <c r="BJ141" s="20" t="s">
        <v>137</v>
      </c>
      <c r="BK141" s="149">
        <f>ROUND(L141*K141,3)</f>
        <v>0</v>
      </c>
      <c r="BL141" s="20" t="s">
        <v>136</v>
      </c>
      <c r="BM141" s="20" t="s">
        <v>397</v>
      </c>
    </row>
    <row r="142" spans="2:51" s="10" customFormat="1" ht="16.5" customHeight="1">
      <c r="B142" s="157"/>
      <c r="C142" s="158"/>
      <c r="D142" s="158"/>
      <c r="E142" s="159" t="s">
        <v>5</v>
      </c>
      <c r="F142" s="237" t="s">
        <v>398</v>
      </c>
      <c r="G142" s="238"/>
      <c r="H142" s="238"/>
      <c r="I142" s="238"/>
      <c r="J142" s="158"/>
      <c r="K142" s="160">
        <v>3.78</v>
      </c>
      <c r="L142" s="158"/>
      <c r="M142" s="158"/>
      <c r="N142" s="158"/>
      <c r="O142" s="158"/>
      <c r="P142" s="158"/>
      <c r="Q142" s="158"/>
      <c r="R142" s="161"/>
      <c r="T142" s="162"/>
      <c r="U142" s="158"/>
      <c r="V142" s="158"/>
      <c r="W142" s="158"/>
      <c r="X142" s="158"/>
      <c r="Y142" s="158"/>
      <c r="Z142" s="158"/>
      <c r="AA142" s="163"/>
      <c r="AT142" s="164" t="s">
        <v>373</v>
      </c>
      <c r="AU142" s="164" t="s">
        <v>137</v>
      </c>
      <c r="AV142" s="10" t="s">
        <v>137</v>
      </c>
      <c r="AW142" s="10" t="s">
        <v>32</v>
      </c>
      <c r="AX142" s="10" t="s">
        <v>75</v>
      </c>
      <c r="AY142" s="164" t="s">
        <v>131</v>
      </c>
    </row>
    <row r="143" spans="2:51" s="10" customFormat="1" ht="16.5" customHeight="1">
      <c r="B143" s="157"/>
      <c r="C143" s="158"/>
      <c r="D143" s="158"/>
      <c r="E143" s="159" t="s">
        <v>5</v>
      </c>
      <c r="F143" s="241" t="s">
        <v>399</v>
      </c>
      <c r="G143" s="242"/>
      <c r="H143" s="242"/>
      <c r="I143" s="242"/>
      <c r="J143" s="158"/>
      <c r="K143" s="160">
        <v>26.6</v>
      </c>
      <c r="L143" s="158"/>
      <c r="M143" s="158"/>
      <c r="N143" s="158"/>
      <c r="O143" s="158"/>
      <c r="P143" s="158"/>
      <c r="Q143" s="158"/>
      <c r="R143" s="161"/>
      <c r="T143" s="162"/>
      <c r="U143" s="158"/>
      <c r="V143" s="158"/>
      <c r="W143" s="158"/>
      <c r="X143" s="158"/>
      <c r="Y143" s="158"/>
      <c r="Z143" s="158"/>
      <c r="AA143" s="163"/>
      <c r="AT143" s="164" t="s">
        <v>373</v>
      </c>
      <c r="AU143" s="164" t="s">
        <v>137</v>
      </c>
      <c r="AV143" s="10" t="s">
        <v>137</v>
      </c>
      <c r="AW143" s="10" t="s">
        <v>32</v>
      </c>
      <c r="AX143" s="10" t="s">
        <v>75</v>
      </c>
      <c r="AY143" s="164" t="s">
        <v>131</v>
      </c>
    </row>
    <row r="144" spans="2:51" s="11" customFormat="1" ht="16.5" customHeight="1">
      <c r="B144" s="165"/>
      <c r="C144" s="166"/>
      <c r="D144" s="166"/>
      <c r="E144" s="167" t="s">
        <v>5</v>
      </c>
      <c r="F144" s="239" t="s">
        <v>374</v>
      </c>
      <c r="G144" s="240"/>
      <c r="H144" s="240"/>
      <c r="I144" s="240"/>
      <c r="J144" s="166"/>
      <c r="K144" s="168">
        <v>30.38</v>
      </c>
      <c r="L144" s="166"/>
      <c r="M144" s="166"/>
      <c r="N144" s="166"/>
      <c r="O144" s="166"/>
      <c r="P144" s="166"/>
      <c r="Q144" s="166"/>
      <c r="R144" s="169"/>
      <c r="T144" s="170"/>
      <c r="U144" s="166"/>
      <c r="V144" s="166"/>
      <c r="W144" s="166"/>
      <c r="X144" s="166"/>
      <c r="Y144" s="166"/>
      <c r="Z144" s="166"/>
      <c r="AA144" s="171"/>
      <c r="AT144" s="172" t="s">
        <v>373</v>
      </c>
      <c r="AU144" s="172" t="s">
        <v>137</v>
      </c>
      <c r="AV144" s="11" t="s">
        <v>136</v>
      </c>
      <c r="AW144" s="11" t="s">
        <v>32</v>
      </c>
      <c r="AX144" s="11" t="s">
        <v>83</v>
      </c>
      <c r="AY144" s="172" t="s">
        <v>131</v>
      </c>
    </row>
    <row r="145" spans="2:65" s="1" customFormat="1" ht="51" customHeight="1">
      <c r="B145" s="139"/>
      <c r="C145" s="140" t="s">
        <v>145</v>
      </c>
      <c r="D145" s="140" t="s">
        <v>132</v>
      </c>
      <c r="E145" s="141" t="s">
        <v>400</v>
      </c>
      <c r="F145" s="234" t="s">
        <v>401</v>
      </c>
      <c r="G145" s="234"/>
      <c r="H145" s="234"/>
      <c r="I145" s="234"/>
      <c r="J145" s="142" t="s">
        <v>370</v>
      </c>
      <c r="K145" s="143">
        <v>30.38</v>
      </c>
      <c r="L145" s="232"/>
      <c r="M145" s="232"/>
      <c r="N145" s="232">
        <f>ROUND(L145*K145,3)</f>
        <v>0</v>
      </c>
      <c r="O145" s="232"/>
      <c r="P145" s="232"/>
      <c r="Q145" s="232"/>
      <c r="R145" s="144"/>
      <c r="T145" s="145" t="s">
        <v>5</v>
      </c>
      <c r="U145" s="42" t="s">
        <v>42</v>
      </c>
      <c r="V145" s="146">
        <v>0</v>
      </c>
      <c r="W145" s="146">
        <f>V145*K145</f>
        <v>0</v>
      </c>
      <c r="X145" s="146">
        <v>0</v>
      </c>
      <c r="Y145" s="146">
        <f>X145*K145</f>
        <v>0</v>
      </c>
      <c r="Z145" s="146">
        <v>0</v>
      </c>
      <c r="AA145" s="147">
        <f>Z145*K145</f>
        <v>0</v>
      </c>
      <c r="AR145" s="20" t="s">
        <v>136</v>
      </c>
      <c r="AT145" s="20" t="s">
        <v>132</v>
      </c>
      <c r="AU145" s="20" t="s">
        <v>137</v>
      </c>
      <c r="AY145" s="20" t="s">
        <v>131</v>
      </c>
      <c r="BE145" s="148">
        <f>IF(U145="základná",N145,0)</f>
        <v>0</v>
      </c>
      <c r="BF145" s="148">
        <f>IF(U145="znížená",N145,0)</f>
        <v>0</v>
      </c>
      <c r="BG145" s="148">
        <f>IF(U145="zákl. prenesená",N145,0)</f>
        <v>0</v>
      </c>
      <c r="BH145" s="148">
        <f>IF(U145="zníž. prenesená",N145,0)</f>
        <v>0</v>
      </c>
      <c r="BI145" s="148">
        <f>IF(U145="nulová",N145,0)</f>
        <v>0</v>
      </c>
      <c r="BJ145" s="20" t="s">
        <v>137</v>
      </c>
      <c r="BK145" s="149">
        <f>ROUND(L145*K145,3)</f>
        <v>0</v>
      </c>
      <c r="BL145" s="20" t="s">
        <v>136</v>
      </c>
      <c r="BM145" s="20" t="s">
        <v>402</v>
      </c>
    </row>
    <row r="146" spans="2:51" s="10" customFormat="1" ht="16.5" customHeight="1">
      <c r="B146" s="157"/>
      <c r="C146" s="158"/>
      <c r="D146" s="158"/>
      <c r="E146" s="159" t="s">
        <v>5</v>
      </c>
      <c r="F146" s="237" t="s">
        <v>403</v>
      </c>
      <c r="G146" s="238"/>
      <c r="H146" s="238"/>
      <c r="I146" s="238"/>
      <c r="J146" s="158"/>
      <c r="K146" s="160">
        <v>30.38</v>
      </c>
      <c r="L146" s="158"/>
      <c r="M146" s="158"/>
      <c r="N146" s="158"/>
      <c r="O146" s="158"/>
      <c r="P146" s="158"/>
      <c r="Q146" s="158"/>
      <c r="R146" s="161"/>
      <c r="T146" s="162"/>
      <c r="U146" s="158"/>
      <c r="V146" s="158"/>
      <c r="W146" s="158"/>
      <c r="X146" s="158"/>
      <c r="Y146" s="158"/>
      <c r="Z146" s="158"/>
      <c r="AA146" s="163"/>
      <c r="AT146" s="164" t="s">
        <v>373</v>
      </c>
      <c r="AU146" s="164" t="s">
        <v>137</v>
      </c>
      <c r="AV146" s="10" t="s">
        <v>137</v>
      </c>
      <c r="AW146" s="10" t="s">
        <v>32</v>
      </c>
      <c r="AX146" s="10" t="s">
        <v>75</v>
      </c>
      <c r="AY146" s="164" t="s">
        <v>131</v>
      </c>
    </row>
    <row r="147" spans="2:51" s="11" customFormat="1" ht="16.5" customHeight="1">
      <c r="B147" s="165"/>
      <c r="C147" s="166"/>
      <c r="D147" s="166"/>
      <c r="E147" s="167" t="s">
        <v>5</v>
      </c>
      <c r="F147" s="239" t="s">
        <v>374</v>
      </c>
      <c r="G147" s="240"/>
      <c r="H147" s="240"/>
      <c r="I147" s="240"/>
      <c r="J147" s="166"/>
      <c r="K147" s="168">
        <v>30.38</v>
      </c>
      <c r="L147" s="166"/>
      <c r="M147" s="166"/>
      <c r="N147" s="166"/>
      <c r="O147" s="166"/>
      <c r="P147" s="166"/>
      <c r="Q147" s="166"/>
      <c r="R147" s="169"/>
      <c r="T147" s="170"/>
      <c r="U147" s="166"/>
      <c r="V147" s="166"/>
      <c r="W147" s="166"/>
      <c r="X147" s="166"/>
      <c r="Y147" s="166"/>
      <c r="Z147" s="166"/>
      <c r="AA147" s="171"/>
      <c r="AT147" s="172" t="s">
        <v>373</v>
      </c>
      <c r="AU147" s="172" t="s">
        <v>137</v>
      </c>
      <c r="AV147" s="11" t="s">
        <v>136</v>
      </c>
      <c r="AW147" s="11" t="s">
        <v>32</v>
      </c>
      <c r="AX147" s="11" t="s">
        <v>83</v>
      </c>
      <c r="AY147" s="172" t="s">
        <v>131</v>
      </c>
    </row>
    <row r="148" spans="2:65" s="1" customFormat="1" ht="25.5" customHeight="1">
      <c r="B148" s="139"/>
      <c r="C148" s="140" t="s">
        <v>166</v>
      </c>
      <c r="D148" s="140" t="s">
        <v>132</v>
      </c>
      <c r="E148" s="141" t="s">
        <v>404</v>
      </c>
      <c r="F148" s="234" t="s">
        <v>405</v>
      </c>
      <c r="G148" s="234"/>
      <c r="H148" s="234"/>
      <c r="I148" s="234"/>
      <c r="J148" s="142" t="s">
        <v>370</v>
      </c>
      <c r="K148" s="143">
        <v>6.192</v>
      </c>
      <c r="L148" s="232"/>
      <c r="M148" s="232"/>
      <c r="N148" s="232">
        <f>ROUND(L148*K148,3)</f>
        <v>0</v>
      </c>
      <c r="O148" s="232"/>
      <c r="P148" s="232"/>
      <c r="Q148" s="232"/>
      <c r="R148" s="144"/>
      <c r="T148" s="145" t="s">
        <v>5</v>
      </c>
      <c r="U148" s="42" t="s">
        <v>42</v>
      </c>
      <c r="V148" s="146">
        <v>0</v>
      </c>
      <c r="W148" s="146">
        <f>V148*K148</f>
        <v>0</v>
      </c>
      <c r="X148" s="146">
        <v>0</v>
      </c>
      <c r="Y148" s="146">
        <f>X148*K148</f>
        <v>0</v>
      </c>
      <c r="Z148" s="146">
        <v>0</v>
      </c>
      <c r="AA148" s="147">
        <f>Z148*K148</f>
        <v>0</v>
      </c>
      <c r="AR148" s="20" t="s">
        <v>136</v>
      </c>
      <c r="AT148" s="20" t="s">
        <v>132</v>
      </c>
      <c r="AU148" s="20" t="s">
        <v>137</v>
      </c>
      <c r="AY148" s="20" t="s">
        <v>131</v>
      </c>
      <c r="BE148" s="148">
        <f>IF(U148="základná",N148,0)</f>
        <v>0</v>
      </c>
      <c r="BF148" s="148">
        <f>IF(U148="znížená",N148,0)</f>
        <v>0</v>
      </c>
      <c r="BG148" s="148">
        <f>IF(U148="zákl. prenesená",N148,0)</f>
        <v>0</v>
      </c>
      <c r="BH148" s="148">
        <f>IF(U148="zníž. prenesená",N148,0)</f>
        <v>0</v>
      </c>
      <c r="BI148" s="148">
        <f>IF(U148="nulová",N148,0)</f>
        <v>0</v>
      </c>
      <c r="BJ148" s="20" t="s">
        <v>137</v>
      </c>
      <c r="BK148" s="149">
        <f>ROUND(L148*K148,3)</f>
        <v>0</v>
      </c>
      <c r="BL148" s="20" t="s">
        <v>136</v>
      </c>
      <c r="BM148" s="20" t="s">
        <v>406</v>
      </c>
    </row>
    <row r="149" spans="2:51" s="10" customFormat="1" ht="16.5" customHeight="1">
      <c r="B149" s="157"/>
      <c r="C149" s="158"/>
      <c r="D149" s="158"/>
      <c r="E149" s="159" t="s">
        <v>5</v>
      </c>
      <c r="F149" s="237" t="s">
        <v>407</v>
      </c>
      <c r="G149" s="238"/>
      <c r="H149" s="238"/>
      <c r="I149" s="238"/>
      <c r="J149" s="158"/>
      <c r="K149" s="160">
        <v>6.192</v>
      </c>
      <c r="L149" s="158"/>
      <c r="M149" s="158"/>
      <c r="N149" s="158"/>
      <c r="O149" s="158"/>
      <c r="P149" s="158"/>
      <c r="Q149" s="158"/>
      <c r="R149" s="161"/>
      <c r="T149" s="162"/>
      <c r="U149" s="158"/>
      <c r="V149" s="158"/>
      <c r="W149" s="158"/>
      <c r="X149" s="158"/>
      <c r="Y149" s="158"/>
      <c r="Z149" s="158"/>
      <c r="AA149" s="163"/>
      <c r="AT149" s="164" t="s">
        <v>373</v>
      </c>
      <c r="AU149" s="164" t="s">
        <v>137</v>
      </c>
      <c r="AV149" s="10" t="s">
        <v>137</v>
      </c>
      <c r="AW149" s="10" t="s">
        <v>32</v>
      </c>
      <c r="AX149" s="10" t="s">
        <v>75</v>
      </c>
      <c r="AY149" s="164" t="s">
        <v>131</v>
      </c>
    </row>
    <row r="150" spans="2:51" s="11" customFormat="1" ht="16.5" customHeight="1">
      <c r="B150" s="165"/>
      <c r="C150" s="166"/>
      <c r="D150" s="166"/>
      <c r="E150" s="167" t="s">
        <v>5</v>
      </c>
      <c r="F150" s="239" t="s">
        <v>374</v>
      </c>
      <c r="G150" s="240"/>
      <c r="H150" s="240"/>
      <c r="I150" s="240"/>
      <c r="J150" s="166"/>
      <c r="K150" s="168">
        <v>6.192</v>
      </c>
      <c r="L150" s="166"/>
      <c r="M150" s="166"/>
      <c r="N150" s="166"/>
      <c r="O150" s="166"/>
      <c r="P150" s="166"/>
      <c r="Q150" s="166"/>
      <c r="R150" s="169"/>
      <c r="T150" s="170"/>
      <c r="U150" s="166"/>
      <c r="V150" s="166"/>
      <c r="W150" s="166"/>
      <c r="X150" s="166"/>
      <c r="Y150" s="166"/>
      <c r="Z150" s="166"/>
      <c r="AA150" s="171"/>
      <c r="AT150" s="172" t="s">
        <v>373</v>
      </c>
      <c r="AU150" s="172" t="s">
        <v>137</v>
      </c>
      <c r="AV150" s="11" t="s">
        <v>136</v>
      </c>
      <c r="AW150" s="11" t="s">
        <v>32</v>
      </c>
      <c r="AX150" s="11" t="s">
        <v>83</v>
      </c>
      <c r="AY150" s="172" t="s">
        <v>131</v>
      </c>
    </row>
    <row r="151" spans="2:65" s="1" customFormat="1" ht="38.25" customHeight="1">
      <c r="B151" s="139"/>
      <c r="C151" s="140" t="s">
        <v>149</v>
      </c>
      <c r="D151" s="140" t="s">
        <v>132</v>
      </c>
      <c r="E151" s="141" t="s">
        <v>408</v>
      </c>
      <c r="F151" s="234" t="s">
        <v>409</v>
      </c>
      <c r="G151" s="234"/>
      <c r="H151" s="234"/>
      <c r="I151" s="234"/>
      <c r="J151" s="142" t="s">
        <v>370</v>
      </c>
      <c r="K151" s="143">
        <v>6.192</v>
      </c>
      <c r="L151" s="232"/>
      <c r="M151" s="232"/>
      <c r="N151" s="232">
        <f>ROUND(L151*K151,3)</f>
        <v>0</v>
      </c>
      <c r="O151" s="232"/>
      <c r="P151" s="232"/>
      <c r="Q151" s="232"/>
      <c r="R151" s="144"/>
      <c r="T151" s="145" t="s">
        <v>5</v>
      </c>
      <c r="U151" s="42" t="s">
        <v>42</v>
      </c>
      <c r="V151" s="146">
        <v>0</v>
      </c>
      <c r="W151" s="146">
        <f>V151*K151</f>
        <v>0</v>
      </c>
      <c r="X151" s="146">
        <v>0</v>
      </c>
      <c r="Y151" s="146">
        <f>X151*K151</f>
        <v>0</v>
      </c>
      <c r="Z151" s="146">
        <v>0</v>
      </c>
      <c r="AA151" s="147">
        <f>Z151*K151</f>
        <v>0</v>
      </c>
      <c r="AR151" s="20" t="s">
        <v>136</v>
      </c>
      <c r="AT151" s="20" t="s">
        <v>132</v>
      </c>
      <c r="AU151" s="20" t="s">
        <v>137</v>
      </c>
      <c r="AY151" s="20" t="s">
        <v>131</v>
      </c>
      <c r="BE151" s="148">
        <f>IF(U151="základná",N151,0)</f>
        <v>0</v>
      </c>
      <c r="BF151" s="148">
        <f>IF(U151="znížená",N151,0)</f>
        <v>0</v>
      </c>
      <c r="BG151" s="148">
        <f>IF(U151="zákl. prenesená",N151,0)</f>
        <v>0</v>
      </c>
      <c r="BH151" s="148">
        <f>IF(U151="zníž. prenesená",N151,0)</f>
        <v>0</v>
      </c>
      <c r="BI151" s="148">
        <f>IF(U151="nulová",N151,0)</f>
        <v>0</v>
      </c>
      <c r="BJ151" s="20" t="s">
        <v>137</v>
      </c>
      <c r="BK151" s="149">
        <f>ROUND(L151*K151,3)</f>
        <v>0</v>
      </c>
      <c r="BL151" s="20" t="s">
        <v>136</v>
      </c>
      <c r="BM151" s="20" t="s">
        <v>410</v>
      </c>
    </row>
    <row r="152" spans="2:65" s="1" customFormat="1" ht="25.5" customHeight="1">
      <c r="B152" s="139"/>
      <c r="C152" s="140" t="s">
        <v>172</v>
      </c>
      <c r="D152" s="140" t="s">
        <v>132</v>
      </c>
      <c r="E152" s="141" t="s">
        <v>411</v>
      </c>
      <c r="F152" s="234" t="s">
        <v>412</v>
      </c>
      <c r="G152" s="234"/>
      <c r="H152" s="234"/>
      <c r="I152" s="234"/>
      <c r="J152" s="142" t="s">
        <v>370</v>
      </c>
      <c r="K152" s="143">
        <v>182.292</v>
      </c>
      <c r="L152" s="232"/>
      <c r="M152" s="232"/>
      <c r="N152" s="232">
        <f>ROUND(L152*K152,3)</f>
        <v>0</v>
      </c>
      <c r="O152" s="232"/>
      <c r="P152" s="232"/>
      <c r="Q152" s="232"/>
      <c r="R152" s="144"/>
      <c r="T152" s="145" t="s">
        <v>5</v>
      </c>
      <c r="U152" s="42" t="s">
        <v>42</v>
      </c>
      <c r="V152" s="146">
        <v>0</v>
      </c>
      <c r="W152" s="146">
        <f>V152*K152</f>
        <v>0</v>
      </c>
      <c r="X152" s="146">
        <v>0</v>
      </c>
      <c r="Y152" s="146">
        <f>X152*K152</f>
        <v>0</v>
      </c>
      <c r="Z152" s="146">
        <v>0</v>
      </c>
      <c r="AA152" s="147">
        <f>Z152*K152</f>
        <v>0</v>
      </c>
      <c r="AR152" s="20" t="s">
        <v>136</v>
      </c>
      <c r="AT152" s="20" t="s">
        <v>132</v>
      </c>
      <c r="AU152" s="20" t="s">
        <v>137</v>
      </c>
      <c r="AY152" s="20" t="s">
        <v>131</v>
      </c>
      <c r="BE152" s="148">
        <f>IF(U152="základná",N152,0)</f>
        <v>0</v>
      </c>
      <c r="BF152" s="148">
        <f>IF(U152="znížená",N152,0)</f>
        <v>0</v>
      </c>
      <c r="BG152" s="148">
        <f>IF(U152="zákl. prenesená",N152,0)</f>
        <v>0</v>
      </c>
      <c r="BH152" s="148">
        <f>IF(U152="zníž. prenesená",N152,0)</f>
        <v>0</v>
      </c>
      <c r="BI152" s="148">
        <f>IF(U152="nulová",N152,0)</f>
        <v>0</v>
      </c>
      <c r="BJ152" s="20" t="s">
        <v>137</v>
      </c>
      <c r="BK152" s="149">
        <f>ROUND(L152*K152,3)</f>
        <v>0</v>
      </c>
      <c r="BL152" s="20" t="s">
        <v>136</v>
      </c>
      <c r="BM152" s="20" t="s">
        <v>413</v>
      </c>
    </row>
    <row r="153" spans="2:51" s="10" customFormat="1" ht="16.5" customHeight="1">
      <c r="B153" s="157"/>
      <c r="C153" s="158"/>
      <c r="D153" s="158"/>
      <c r="E153" s="159" t="s">
        <v>5</v>
      </c>
      <c r="F153" s="237" t="s">
        <v>414</v>
      </c>
      <c r="G153" s="238"/>
      <c r="H153" s="238"/>
      <c r="I153" s="238"/>
      <c r="J153" s="158"/>
      <c r="K153" s="160">
        <v>182.292</v>
      </c>
      <c r="L153" s="158"/>
      <c r="M153" s="158"/>
      <c r="N153" s="158"/>
      <c r="O153" s="158"/>
      <c r="P153" s="158"/>
      <c r="Q153" s="158"/>
      <c r="R153" s="161"/>
      <c r="T153" s="162"/>
      <c r="U153" s="158"/>
      <c r="V153" s="158"/>
      <c r="W153" s="158"/>
      <c r="X153" s="158"/>
      <c r="Y153" s="158"/>
      <c r="Z153" s="158"/>
      <c r="AA153" s="163"/>
      <c r="AT153" s="164" t="s">
        <v>373</v>
      </c>
      <c r="AU153" s="164" t="s">
        <v>137</v>
      </c>
      <c r="AV153" s="10" t="s">
        <v>137</v>
      </c>
      <c r="AW153" s="10" t="s">
        <v>32</v>
      </c>
      <c r="AX153" s="10" t="s">
        <v>75</v>
      </c>
      <c r="AY153" s="164" t="s">
        <v>131</v>
      </c>
    </row>
    <row r="154" spans="2:51" s="11" customFormat="1" ht="16.5" customHeight="1">
      <c r="B154" s="165"/>
      <c r="C154" s="166"/>
      <c r="D154" s="166"/>
      <c r="E154" s="167" t="s">
        <v>5</v>
      </c>
      <c r="F154" s="239" t="s">
        <v>374</v>
      </c>
      <c r="G154" s="240"/>
      <c r="H154" s="240"/>
      <c r="I154" s="240"/>
      <c r="J154" s="166"/>
      <c r="K154" s="168">
        <v>182.292</v>
      </c>
      <c r="L154" s="166"/>
      <c r="M154" s="166"/>
      <c r="N154" s="166"/>
      <c r="O154" s="166"/>
      <c r="P154" s="166"/>
      <c r="Q154" s="166"/>
      <c r="R154" s="169"/>
      <c r="T154" s="170"/>
      <c r="U154" s="166"/>
      <c r="V154" s="166"/>
      <c r="W154" s="166"/>
      <c r="X154" s="166"/>
      <c r="Y154" s="166"/>
      <c r="Z154" s="166"/>
      <c r="AA154" s="171"/>
      <c r="AT154" s="172" t="s">
        <v>373</v>
      </c>
      <c r="AU154" s="172" t="s">
        <v>137</v>
      </c>
      <c r="AV154" s="11" t="s">
        <v>136</v>
      </c>
      <c r="AW154" s="11" t="s">
        <v>32</v>
      </c>
      <c r="AX154" s="11" t="s">
        <v>83</v>
      </c>
      <c r="AY154" s="172" t="s">
        <v>131</v>
      </c>
    </row>
    <row r="155" spans="2:65" s="1" customFormat="1" ht="51" customHeight="1">
      <c r="B155" s="139"/>
      <c r="C155" s="140" t="s">
        <v>154</v>
      </c>
      <c r="D155" s="140" t="s">
        <v>132</v>
      </c>
      <c r="E155" s="141" t="s">
        <v>415</v>
      </c>
      <c r="F155" s="234" t="s">
        <v>416</v>
      </c>
      <c r="G155" s="234"/>
      <c r="H155" s="234"/>
      <c r="I155" s="234"/>
      <c r="J155" s="142" t="s">
        <v>370</v>
      </c>
      <c r="K155" s="143">
        <v>182.292</v>
      </c>
      <c r="L155" s="232"/>
      <c r="M155" s="232"/>
      <c r="N155" s="232">
        <f>ROUND(L155*K155,3)</f>
        <v>0</v>
      </c>
      <c r="O155" s="232"/>
      <c r="P155" s="232"/>
      <c r="Q155" s="232"/>
      <c r="R155" s="144"/>
      <c r="T155" s="145" t="s">
        <v>5</v>
      </c>
      <c r="U155" s="42" t="s">
        <v>42</v>
      </c>
      <c r="V155" s="146">
        <v>0</v>
      </c>
      <c r="W155" s="146">
        <f>V155*K155</f>
        <v>0</v>
      </c>
      <c r="X155" s="146">
        <v>0</v>
      </c>
      <c r="Y155" s="146">
        <f>X155*K155</f>
        <v>0</v>
      </c>
      <c r="Z155" s="146">
        <v>0</v>
      </c>
      <c r="AA155" s="147">
        <f>Z155*K155</f>
        <v>0</v>
      </c>
      <c r="AR155" s="20" t="s">
        <v>136</v>
      </c>
      <c r="AT155" s="20" t="s">
        <v>132</v>
      </c>
      <c r="AU155" s="20" t="s">
        <v>137</v>
      </c>
      <c r="AY155" s="20" t="s">
        <v>131</v>
      </c>
      <c r="BE155" s="148">
        <f>IF(U155="základná",N155,0)</f>
        <v>0</v>
      </c>
      <c r="BF155" s="148">
        <f>IF(U155="znížená",N155,0)</f>
        <v>0</v>
      </c>
      <c r="BG155" s="148">
        <f>IF(U155="zákl. prenesená",N155,0)</f>
        <v>0</v>
      </c>
      <c r="BH155" s="148">
        <f>IF(U155="zníž. prenesená",N155,0)</f>
        <v>0</v>
      </c>
      <c r="BI155" s="148">
        <f>IF(U155="nulová",N155,0)</f>
        <v>0</v>
      </c>
      <c r="BJ155" s="20" t="s">
        <v>137</v>
      </c>
      <c r="BK155" s="149">
        <f>ROUND(L155*K155,3)</f>
        <v>0</v>
      </c>
      <c r="BL155" s="20" t="s">
        <v>136</v>
      </c>
      <c r="BM155" s="20" t="s">
        <v>417</v>
      </c>
    </row>
    <row r="156" spans="2:65" s="1" customFormat="1" ht="25.5" customHeight="1">
      <c r="B156" s="139"/>
      <c r="C156" s="140" t="s">
        <v>179</v>
      </c>
      <c r="D156" s="140" t="s">
        <v>132</v>
      </c>
      <c r="E156" s="141" t="s">
        <v>418</v>
      </c>
      <c r="F156" s="234" t="s">
        <v>419</v>
      </c>
      <c r="G156" s="234"/>
      <c r="H156" s="234"/>
      <c r="I156" s="234"/>
      <c r="J156" s="142" t="s">
        <v>370</v>
      </c>
      <c r="K156" s="143">
        <v>182.292</v>
      </c>
      <c r="L156" s="232"/>
      <c r="M156" s="232"/>
      <c r="N156" s="232">
        <f>ROUND(L156*K156,3)</f>
        <v>0</v>
      </c>
      <c r="O156" s="232"/>
      <c r="P156" s="232"/>
      <c r="Q156" s="232"/>
      <c r="R156" s="144"/>
      <c r="T156" s="145" t="s">
        <v>5</v>
      </c>
      <c r="U156" s="42" t="s">
        <v>42</v>
      </c>
      <c r="V156" s="146">
        <v>0</v>
      </c>
      <c r="W156" s="146">
        <f>V156*K156</f>
        <v>0</v>
      </c>
      <c r="X156" s="146">
        <v>0</v>
      </c>
      <c r="Y156" s="146">
        <f>X156*K156</f>
        <v>0</v>
      </c>
      <c r="Z156" s="146">
        <v>0</v>
      </c>
      <c r="AA156" s="147">
        <f>Z156*K156</f>
        <v>0</v>
      </c>
      <c r="AR156" s="20" t="s">
        <v>136</v>
      </c>
      <c r="AT156" s="20" t="s">
        <v>132</v>
      </c>
      <c r="AU156" s="20" t="s">
        <v>137</v>
      </c>
      <c r="AY156" s="20" t="s">
        <v>131</v>
      </c>
      <c r="BE156" s="148">
        <f>IF(U156="základná",N156,0)</f>
        <v>0</v>
      </c>
      <c r="BF156" s="148">
        <f>IF(U156="znížená",N156,0)</f>
        <v>0</v>
      </c>
      <c r="BG156" s="148">
        <f>IF(U156="zákl. prenesená",N156,0)</f>
        <v>0</v>
      </c>
      <c r="BH156" s="148">
        <f>IF(U156="zníž. prenesená",N156,0)</f>
        <v>0</v>
      </c>
      <c r="BI156" s="148">
        <f>IF(U156="nulová",N156,0)</f>
        <v>0</v>
      </c>
      <c r="BJ156" s="20" t="s">
        <v>137</v>
      </c>
      <c r="BK156" s="149">
        <f>ROUND(L156*K156,3)</f>
        <v>0</v>
      </c>
      <c r="BL156" s="20" t="s">
        <v>136</v>
      </c>
      <c r="BM156" s="20" t="s">
        <v>420</v>
      </c>
    </row>
    <row r="157" spans="2:65" s="1" customFormat="1" ht="25.5" customHeight="1">
      <c r="B157" s="139"/>
      <c r="C157" s="140" t="s">
        <v>158</v>
      </c>
      <c r="D157" s="140" t="s">
        <v>132</v>
      </c>
      <c r="E157" s="141" t="s">
        <v>421</v>
      </c>
      <c r="F157" s="234" t="s">
        <v>422</v>
      </c>
      <c r="G157" s="234"/>
      <c r="H157" s="234"/>
      <c r="I157" s="234"/>
      <c r="J157" s="142" t="s">
        <v>148</v>
      </c>
      <c r="K157" s="143">
        <v>273.438</v>
      </c>
      <c r="L157" s="232"/>
      <c r="M157" s="232"/>
      <c r="N157" s="232">
        <f>ROUND(L157*K157,3)</f>
        <v>0</v>
      </c>
      <c r="O157" s="232"/>
      <c r="P157" s="232"/>
      <c r="Q157" s="232"/>
      <c r="R157" s="144"/>
      <c r="T157" s="145" t="s">
        <v>5</v>
      </c>
      <c r="U157" s="42" t="s">
        <v>42</v>
      </c>
      <c r="V157" s="146">
        <v>0</v>
      </c>
      <c r="W157" s="146">
        <f>V157*K157</f>
        <v>0</v>
      </c>
      <c r="X157" s="146">
        <v>0</v>
      </c>
      <c r="Y157" s="146">
        <f>X157*K157</f>
        <v>0</v>
      </c>
      <c r="Z157" s="146">
        <v>0</v>
      </c>
      <c r="AA157" s="147">
        <f>Z157*K157</f>
        <v>0</v>
      </c>
      <c r="AR157" s="20" t="s">
        <v>136</v>
      </c>
      <c r="AT157" s="20" t="s">
        <v>132</v>
      </c>
      <c r="AU157" s="20" t="s">
        <v>137</v>
      </c>
      <c r="AY157" s="20" t="s">
        <v>131</v>
      </c>
      <c r="BE157" s="148">
        <f>IF(U157="základná",N157,0)</f>
        <v>0</v>
      </c>
      <c r="BF157" s="148">
        <f>IF(U157="znížená",N157,0)</f>
        <v>0</v>
      </c>
      <c r="BG157" s="148">
        <f>IF(U157="zákl. prenesená",N157,0)</f>
        <v>0</v>
      </c>
      <c r="BH157" s="148">
        <f>IF(U157="zníž. prenesená",N157,0)</f>
        <v>0</v>
      </c>
      <c r="BI157" s="148">
        <f>IF(U157="nulová",N157,0)</f>
        <v>0</v>
      </c>
      <c r="BJ157" s="20" t="s">
        <v>137</v>
      </c>
      <c r="BK157" s="149">
        <f>ROUND(L157*K157,3)</f>
        <v>0</v>
      </c>
      <c r="BL157" s="20" t="s">
        <v>136</v>
      </c>
      <c r="BM157" s="20" t="s">
        <v>423</v>
      </c>
    </row>
    <row r="158" spans="2:51" s="10" customFormat="1" ht="16.5" customHeight="1">
      <c r="B158" s="157"/>
      <c r="C158" s="158"/>
      <c r="D158" s="158"/>
      <c r="E158" s="159" t="s">
        <v>5</v>
      </c>
      <c r="F158" s="237" t="s">
        <v>424</v>
      </c>
      <c r="G158" s="238"/>
      <c r="H158" s="238"/>
      <c r="I158" s="238"/>
      <c r="J158" s="158"/>
      <c r="K158" s="160">
        <v>273.438</v>
      </c>
      <c r="L158" s="158"/>
      <c r="M158" s="158"/>
      <c r="N158" s="158"/>
      <c r="O158" s="158"/>
      <c r="P158" s="158"/>
      <c r="Q158" s="158"/>
      <c r="R158" s="161"/>
      <c r="T158" s="162"/>
      <c r="U158" s="158"/>
      <c r="V158" s="158"/>
      <c r="W158" s="158"/>
      <c r="X158" s="158"/>
      <c r="Y158" s="158"/>
      <c r="Z158" s="158"/>
      <c r="AA158" s="163"/>
      <c r="AT158" s="164" t="s">
        <v>373</v>
      </c>
      <c r="AU158" s="164" t="s">
        <v>137</v>
      </c>
      <c r="AV158" s="10" t="s">
        <v>137</v>
      </c>
      <c r="AW158" s="10" t="s">
        <v>32</v>
      </c>
      <c r="AX158" s="10" t="s">
        <v>75</v>
      </c>
      <c r="AY158" s="164" t="s">
        <v>131</v>
      </c>
    </row>
    <row r="159" spans="2:51" s="11" customFormat="1" ht="16.5" customHeight="1">
      <c r="B159" s="165"/>
      <c r="C159" s="166"/>
      <c r="D159" s="166"/>
      <c r="E159" s="167" t="s">
        <v>5</v>
      </c>
      <c r="F159" s="239" t="s">
        <v>374</v>
      </c>
      <c r="G159" s="240"/>
      <c r="H159" s="240"/>
      <c r="I159" s="240"/>
      <c r="J159" s="166"/>
      <c r="K159" s="168">
        <v>273.438</v>
      </c>
      <c r="L159" s="166"/>
      <c r="M159" s="166"/>
      <c r="N159" s="166"/>
      <c r="O159" s="166"/>
      <c r="P159" s="166"/>
      <c r="Q159" s="166"/>
      <c r="R159" s="169"/>
      <c r="T159" s="170"/>
      <c r="U159" s="166"/>
      <c r="V159" s="166"/>
      <c r="W159" s="166"/>
      <c r="X159" s="166"/>
      <c r="Y159" s="166"/>
      <c r="Z159" s="166"/>
      <c r="AA159" s="171"/>
      <c r="AT159" s="172" t="s">
        <v>373</v>
      </c>
      <c r="AU159" s="172" t="s">
        <v>137</v>
      </c>
      <c r="AV159" s="11" t="s">
        <v>136</v>
      </c>
      <c r="AW159" s="11" t="s">
        <v>32</v>
      </c>
      <c r="AX159" s="11" t="s">
        <v>83</v>
      </c>
      <c r="AY159" s="172" t="s">
        <v>131</v>
      </c>
    </row>
    <row r="160" spans="2:65" s="1" customFormat="1" ht="38.25" customHeight="1">
      <c r="B160" s="139"/>
      <c r="C160" s="140" t="s">
        <v>187</v>
      </c>
      <c r="D160" s="140" t="s">
        <v>132</v>
      </c>
      <c r="E160" s="141" t="s">
        <v>425</v>
      </c>
      <c r="F160" s="234" t="s">
        <v>426</v>
      </c>
      <c r="G160" s="234"/>
      <c r="H160" s="234"/>
      <c r="I160" s="234"/>
      <c r="J160" s="142" t="s">
        <v>337</v>
      </c>
      <c r="K160" s="143">
        <v>240</v>
      </c>
      <c r="L160" s="232"/>
      <c r="M160" s="232"/>
      <c r="N160" s="232">
        <f>ROUND(L160*K160,3)</f>
        <v>0</v>
      </c>
      <c r="O160" s="232"/>
      <c r="P160" s="232"/>
      <c r="Q160" s="232"/>
      <c r="R160" s="144"/>
      <c r="T160" s="145" t="s">
        <v>5</v>
      </c>
      <c r="U160" s="42" t="s">
        <v>42</v>
      </c>
      <c r="V160" s="146">
        <v>0</v>
      </c>
      <c r="W160" s="146">
        <f>V160*K160</f>
        <v>0</v>
      </c>
      <c r="X160" s="146">
        <v>0</v>
      </c>
      <c r="Y160" s="146">
        <f>X160*K160</f>
        <v>0</v>
      </c>
      <c r="Z160" s="146">
        <v>0</v>
      </c>
      <c r="AA160" s="147">
        <f>Z160*K160</f>
        <v>0</v>
      </c>
      <c r="AR160" s="20" t="s">
        <v>136</v>
      </c>
      <c r="AT160" s="20" t="s">
        <v>132</v>
      </c>
      <c r="AU160" s="20" t="s">
        <v>137</v>
      </c>
      <c r="AY160" s="20" t="s">
        <v>131</v>
      </c>
      <c r="BE160" s="148">
        <f>IF(U160="základná",N160,0)</f>
        <v>0</v>
      </c>
      <c r="BF160" s="148">
        <f>IF(U160="znížená",N160,0)</f>
        <v>0</v>
      </c>
      <c r="BG160" s="148">
        <f>IF(U160="zákl. prenesená",N160,0)</f>
        <v>0</v>
      </c>
      <c r="BH160" s="148">
        <f>IF(U160="zníž. prenesená",N160,0)</f>
        <v>0</v>
      </c>
      <c r="BI160" s="148">
        <f>IF(U160="nulová",N160,0)</f>
        <v>0</v>
      </c>
      <c r="BJ160" s="20" t="s">
        <v>137</v>
      </c>
      <c r="BK160" s="149">
        <f>ROUND(L160*K160,3)</f>
        <v>0</v>
      </c>
      <c r="BL160" s="20" t="s">
        <v>136</v>
      </c>
      <c r="BM160" s="20" t="s">
        <v>427</v>
      </c>
    </row>
    <row r="161" spans="2:51" s="10" customFormat="1" ht="16.5" customHeight="1">
      <c r="B161" s="157"/>
      <c r="C161" s="158"/>
      <c r="D161" s="158"/>
      <c r="E161" s="159" t="s">
        <v>5</v>
      </c>
      <c r="F161" s="237" t="s">
        <v>428</v>
      </c>
      <c r="G161" s="238"/>
      <c r="H161" s="238"/>
      <c r="I161" s="238"/>
      <c r="J161" s="158"/>
      <c r="K161" s="160">
        <v>240</v>
      </c>
      <c r="L161" s="158"/>
      <c r="M161" s="158"/>
      <c r="N161" s="158"/>
      <c r="O161" s="158"/>
      <c r="P161" s="158"/>
      <c r="Q161" s="158"/>
      <c r="R161" s="161"/>
      <c r="T161" s="162"/>
      <c r="U161" s="158"/>
      <c r="V161" s="158"/>
      <c r="W161" s="158"/>
      <c r="X161" s="158"/>
      <c r="Y161" s="158"/>
      <c r="Z161" s="158"/>
      <c r="AA161" s="163"/>
      <c r="AT161" s="164" t="s">
        <v>373</v>
      </c>
      <c r="AU161" s="164" t="s">
        <v>137</v>
      </c>
      <c r="AV161" s="10" t="s">
        <v>137</v>
      </c>
      <c r="AW161" s="10" t="s">
        <v>32</v>
      </c>
      <c r="AX161" s="10" t="s">
        <v>75</v>
      </c>
      <c r="AY161" s="164" t="s">
        <v>131</v>
      </c>
    </row>
    <row r="162" spans="2:51" s="11" customFormat="1" ht="16.5" customHeight="1">
      <c r="B162" s="165"/>
      <c r="C162" s="166"/>
      <c r="D162" s="166"/>
      <c r="E162" s="167" t="s">
        <v>5</v>
      </c>
      <c r="F162" s="239" t="s">
        <v>374</v>
      </c>
      <c r="G162" s="240"/>
      <c r="H162" s="240"/>
      <c r="I162" s="240"/>
      <c r="J162" s="166"/>
      <c r="K162" s="168">
        <v>240</v>
      </c>
      <c r="L162" s="166"/>
      <c r="M162" s="166"/>
      <c r="N162" s="166"/>
      <c r="O162" s="166"/>
      <c r="P162" s="166"/>
      <c r="Q162" s="166"/>
      <c r="R162" s="169"/>
      <c r="T162" s="170"/>
      <c r="U162" s="166"/>
      <c r="V162" s="166"/>
      <c r="W162" s="166"/>
      <c r="X162" s="166"/>
      <c r="Y162" s="166"/>
      <c r="Z162" s="166"/>
      <c r="AA162" s="171"/>
      <c r="AT162" s="172" t="s">
        <v>373</v>
      </c>
      <c r="AU162" s="172" t="s">
        <v>137</v>
      </c>
      <c r="AV162" s="11" t="s">
        <v>136</v>
      </c>
      <c r="AW162" s="11" t="s">
        <v>32</v>
      </c>
      <c r="AX162" s="11" t="s">
        <v>83</v>
      </c>
      <c r="AY162" s="172" t="s">
        <v>131</v>
      </c>
    </row>
    <row r="163" spans="2:63" s="9" customFormat="1" ht="29.25" customHeight="1">
      <c r="B163" s="128"/>
      <c r="C163" s="129"/>
      <c r="D163" s="138" t="s">
        <v>357</v>
      </c>
      <c r="E163" s="138"/>
      <c r="F163" s="138"/>
      <c r="G163" s="138"/>
      <c r="H163" s="138"/>
      <c r="I163" s="138"/>
      <c r="J163" s="138"/>
      <c r="K163" s="138"/>
      <c r="L163" s="138"/>
      <c r="M163" s="138"/>
      <c r="N163" s="245">
        <f>BK163</f>
        <v>0</v>
      </c>
      <c r="O163" s="246"/>
      <c r="P163" s="246"/>
      <c r="Q163" s="246"/>
      <c r="R163" s="131"/>
      <c r="T163" s="132"/>
      <c r="U163" s="129"/>
      <c r="V163" s="129"/>
      <c r="W163" s="133">
        <f>SUM(W164:W190)</f>
        <v>0</v>
      </c>
      <c r="X163" s="129"/>
      <c r="Y163" s="133">
        <f>SUM(Y164:Y190)</f>
        <v>0</v>
      </c>
      <c r="Z163" s="129"/>
      <c r="AA163" s="134">
        <f>SUM(AA164:AA190)</f>
        <v>0</v>
      </c>
      <c r="AR163" s="135" t="s">
        <v>83</v>
      </c>
      <c r="AT163" s="136" t="s">
        <v>74</v>
      </c>
      <c r="AU163" s="136" t="s">
        <v>83</v>
      </c>
      <c r="AY163" s="135" t="s">
        <v>131</v>
      </c>
      <c r="BK163" s="137">
        <f>SUM(BK164:BK190)</f>
        <v>0</v>
      </c>
    </row>
    <row r="164" spans="2:65" s="1" customFormat="1" ht="25.5" customHeight="1">
      <c r="B164" s="139"/>
      <c r="C164" s="140" t="s">
        <v>162</v>
      </c>
      <c r="D164" s="140" t="s">
        <v>132</v>
      </c>
      <c r="E164" s="141" t="s">
        <v>429</v>
      </c>
      <c r="F164" s="234" t="s">
        <v>430</v>
      </c>
      <c r="G164" s="234"/>
      <c r="H164" s="234"/>
      <c r="I164" s="234"/>
      <c r="J164" s="142" t="s">
        <v>370</v>
      </c>
      <c r="K164" s="143">
        <v>0.288</v>
      </c>
      <c r="L164" s="232"/>
      <c r="M164" s="232"/>
      <c r="N164" s="232">
        <f>ROUND(L164*K164,3)</f>
        <v>0</v>
      </c>
      <c r="O164" s="232"/>
      <c r="P164" s="232"/>
      <c r="Q164" s="232"/>
      <c r="R164" s="144"/>
      <c r="T164" s="145" t="s">
        <v>5</v>
      </c>
      <c r="U164" s="42" t="s">
        <v>42</v>
      </c>
      <c r="V164" s="146">
        <v>0</v>
      </c>
      <c r="W164" s="146">
        <f>V164*K164</f>
        <v>0</v>
      </c>
      <c r="X164" s="146">
        <v>0</v>
      </c>
      <c r="Y164" s="146">
        <f>X164*K164</f>
        <v>0</v>
      </c>
      <c r="Z164" s="146">
        <v>0</v>
      </c>
      <c r="AA164" s="147">
        <f>Z164*K164</f>
        <v>0</v>
      </c>
      <c r="AR164" s="20" t="s">
        <v>136</v>
      </c>
      <c r="AT164" s="20" t="s">
        <v>132</v>
      </c>
      <c r="AU164" s="20" t="s">
        <v>137</v>
      </c>
      <c r="AY164" s="20" t="s">
        <v>131</v>
      </c>
      <c r="BE164" s="148">
        <f>IF(U164="základná",N164,0)</f>
        <v>0</v>
      </c>
      <c r="BF164" s="148">
        <f>IF(U164="znížená",N164,0)</f>
        <v>0</v>
      </c>
      <c r="BG164" s="148">
        <f>IF(U164="zákl. prenesená",N164,0)</f>
        <v>0</v>
      </c>
      <c r="BH164" s="148">
        <f>IF(U164="zníž. prenesená",N164,0)</f>
        <v>0</v>
      </c>
      <c r="BI164" s="148">
        <f>IF(U164="nulová",N164,0)</f>
        <v>0</v>
      </c>
      <c r="BJ164" s="20" t="s">
        <v>137</v>
      </c>
      <c r="BK164" s="149">
        <f>ROUND(L164*K164,3)</f>
        <v>0</v>
      </c>
      <c r="BL164" s="20" t="s">
        <v>136</v>
      </c>
      <c r="BM164" s="20" t="s">
        <v>431</v>
      </c>
    </row>
    <row r="165" spans="2:51" s="10" customFormat="1" ht="16.5" customHeight="1">
      <c r="B165" s="157"/>
      <c r="C165" s="158"/>
      <c r="D165" s="158"/>
      <c r="E165" s="159" t="s">
        <v>5</v>
      </c>
      <c r="F165" s="237" t="s">
        <v>432</v>
      </c>
      <c r="G165" s="238"/>
      <c r="H165" s="238"/>
      <c r="I165" s="238"/>
      <c r="J165" s="158"/>
      <c r="K165" s="160">
        <v>0.288</v>
      </c>
      <c r="L165" s="158"/>
      <c r="M165" s="158"/>
      <c r="N165" s="158"/>
      <c r="O165" s="158"/>
      <c r="P165" s="158"/>
      <c r="Q165" s="158"/>
      <c r="R165" s="161"/>
      <c r="T165" s="162"/>
      <c r="U165" s="158"/>
      <c r="V165" s="158"/>
      <c r="W165" s="158"/>
      <c r="X165" s="158"/>
      <c r="Y165" s="158"/>
      <c r="Z165" s="158"/>
      <c r="AA165" s="163"/>
      <c r="AT165" s="164" t="s">
        <v>373</v>
      </c>
      <c r="AU165" s="164" t="s">
        <v>137</v>
      </c>
      <c r="AV165" s="10" t="s">
        <v>137</v>
      </c>
      <c r="AW165" s="10" t="s">
        <v>32</v>
      </c>
      <c r="AX165" s="10" t="s">
        <v>75</v>
      </c>
      <c r="AY165" s="164" t="s">
        <v>131</v>
      </c>
    </row>
    <row r="166" spans="2:51" s="11" customFormat="1" ht="16.5" customHeight="1">
      <c r="B166" s="165"/>
      <c r="C166" s="166"/>
      <c r="D166" s="166"/>
      <c r="E166" s="167" t="s">
        <v>5</v>
      </c>
      <c r="F166" s="239" t="s">
        <v>374</v>
      </c>
      <c r="G166" s="240"/>
      <c r="H166" s="240"/>
      <c r="I166" s="240"/>
      <c r="J166" s="166"/>
      <c r="K166" s="168">
        <v>0.288</v>
      </c>
      <c r="L166" s="166"/>
      <c r="M166" s="166"/>
      <c r="N166" s="166"/>
      <c r="O166" s="166"/>
      <c r="P166" s="166"/>
      <c r="Q166" s="166"/>
      <c r="R166" s="169"/>
      <c r="T166" s="170"/>
      <c r="U166" s="166"/>
      <c r="V166" s="166"/>
      <c r="W166" s="166"/>
      <c r="X166" s="166"/>
      <c r="Y166" s="166"/>
      <c r="Z166" s="166"/>
      <c r="AA166" s="171"/>
      <c r="AT166" s="172" t="s">
        <v>373</v>
      </c>
      <c r="AU166" s="172" t="s">
        <v>137</v>
      </c>
      <c r="AV166" s="11" t="s">
        <v>136</v>
      </c>
      <c r="AW166" s="11" t="s">
        <v>32</v>
      </c>
      <c r="AX166" s="11" t="s">
        <v>83</v>
      </c>
      <c r="AY166" s="172" t="s">
        <v>131</v>
      </c>
    </row>
    <row r="167" spans="2:65" s="1" customFormat="1" ht="25.5" customHeight="1">
      <c r="B167" s="139"/>
      <c r="C167" s="150" t="s">
        <v>194</v>
      </c>
      <c r="D167" s="150" t="s">
        <v>142</v>
      </c>
      <c r="E167" s="151" t="s">
        <v>433</v>
      </c>
      <c r="F167" s="243" t="s">
        <v>434</v>
      </c>
      <c r="G167" s="243"/>
      <c r="H167" s="243"/>
      <c r="I167" s="243"/>
      <c r="J167" s="152" t="s">
        <v>148</v>
      </c>
      <c r="K167" s="153">
        <v>0.288</v>
      </c>
      <c r="L167" s="244"/>
      <c r="M167" s="244"/>
      <c r="N167" s="244">
        <f>ROUND(L167*K167,3)</f>
        <v>0</v>
      </c>
      <c r="O167" s="232"/>
      <c r="P167" s="232"/>
      <c r="Q167" s="232"/>
      <c r="R167" s="144"/>
      <c r="T167" s="145" t="s">
        <v>5</v>
      </c>
      <c r="U167" s="42" t="s">
        <v>42</v>
      </c>
      <c r="V167" s="146">
        <v>0</v>
      </c>
      <c r="W167" s="146">
        <f>V167*K167</f>
        <v>0</v>
      </c>
      <c r="X167" s="146">
        <v>0</v>
      </c>
      <c r="Y167" s="146">
        <f>X167*K167</f>
        <v>0</v>
      </c>
      <c r="Z167" s="146">
        <v>0</v>
      </c>
      <c r="AA167" s="147">
        <f>Z167*K167</f>
        <v>0</v>
      </c>
      <c r="AR167" s="20" t="s">
        <v>145</v>
      </c>
      <c r="AT167" s="20" t="s">
        <v>142</v>
      </c>
      <c r="AU167" s="20" t="s">
        <v>137</v>
      </c>
      <c r="AY167" s="20" t="s">
        <v>131</v>
      </c>
      <c r="BE167" s="148">
        <f>IF(U167="základná",N167,0)</f>
        <v>0</v>
      </c>
      <c r="BF167" s="148">
        <f>IF(U167="znížená",N167,0)</f>
        <v>0</v>
      </c>
      <c r="BG167" s="148">
        <f>IF(U167="zákl. prenesená",N167,0)</f>
        <v>0</v>
      </c>
      <c r="BH167" s="148">
        <f>IF(U167="zníž. prenesená",N167,0)</f>
        <v>0</v>
      </c>
      <c r="BI167" s="148">
        <f>IF(U167="nulová",N167,0)</f>
        <v>0</v>
      </c>
      <c r="BJ167" s="20" t="s">
        <v>137</v>
      </c>
      <c r="BK167" s="149">
        <f>ROUND(L167*K167,3)</f>
        <v>0</v>
      </c>
      <c r="BL167" s="20" t="s">
        <v>136</v>
      </c>
      <c r="BM167" s="20" t="s">
        <v>435</v>
      </c>
    </row>
    <row r="168" spans="2:65" s="1" customFormat="1" ht="25.5" customHeight="1">
      <c r="B168" s="139"/>
      <c r="C168" s="140" t="s">
        <v>165</v>
      </c>
      <c r="D168" s="140" t="s">
        <v>132</v>
      </c>
      <c r="E168" s="141" t="s">
        <v>436</v>
      </c>
      <c r="F168" s="234" t="s">
        <v>437</v>
      </c>
      <c r="G168" s="234"/>
      <c r="H168" s="234"/>
      <c r="I168" s="234"/>
      <c r="J168" s="142" t="s">
        <v>370</v>
      </c>
      <c r="K168" s="143">
        <v>0.201</v>
      </c>
      <c r="L168" s="232"/>
      <c r="M168" s="232"/>
      <c r="N168" s="232">
        <f>ROUND(L168*K168,3)</f>
        <v>0</v>
      </c>
      <c r="O168" s="232"/>
      <c r="P168" s="232"/>
      <c r="Q168" s="232"/>
      <c r="R168" s="144"/>
      <c r="T168" s="145" t="s">
        <v>5</v>
      </c>
      <c r="U168" s="42" t="s">
        <v>42</v>
      </c>
      <c r="V168" s="146">
        <v>0</v>
      </c>
      <c r="W168" s="146">
        <f>V168*K168</f>
        <v>0</v>
      </c>
      <c r="X168" s="146">
        <v>0</v>
      </c>
      <c r="Y168" s="146">
        <f>X168*K168</f>
        <v>0</v>
      </c>
      <c r="Z168" s="146">
        <v>0</v>
      </c>
      <c r="AA168" s="147">
        <f>Z168*K168</f>
        <v>0</v>
      </c>
      <c r="AR168" s="20" t="s">
        <v>136</v>
      </c>
      <c r="AT168" s="20" t="s">
        <v>132</v>
      </c>
      <c r="AU168" s="20" t="s">
        <v>137</v>
      </c>
      <c r="AY168" s="20" t="s">
        <v>131</v>
      </c>
      <c r="BE168" s="148">
        <f>IF(U168="základná",N168,0)</f>
        <v>0</v>
      </c>
      <c r="BF168" s="148">
        <f>IF(U168="znížená",N168,0)</f>
        <v>0</v>
      </c>
      <c r="BG168" s="148">
        <f>IF(U168="zákl. prenesená",N168,0)</f>
        <v>0</v>
      </c>
      <c r="BH168" s="148">
        <f>IF(U168="zníž. prenesená",N168,0)</f>
        <v>0</v>
      </c>
      <c r="BI168" s="148">
        <f>IF(U168="nulová",N168,0)</f>
        <v>0</v>
      </c>
      <c r="BJ168" s="20" t="s">
        <v>137</v>
      </c>
      <c r="BK168" s="149">
        <f>ROUND(L168*K168,3)</f>
        <v>0</v>
      </c>
      <c r="BL168" s="20" t="s">
        <v>136</v>
      </c>
      <c r="BM168" s="20" t="s">
        <v>438</v>
      </c>
    </row>
    <row r="169" spans="2:51" s="10" customFormat="1" ht="16.5" customHeight="1">
      <c r="B169" s="157"/>
      <c r="C169" s="158"/>
      <c r="D169" s="158"/>
      <c r="E169" s="159" t="s">
        <v>5</v>
      </c>
      <c r="F169" s="237" t="s">
        <v>439</v>
      </c>
      <c r="G169" s="238"/>
      <c r="H169" s="238"/>
      <c r="I169" s="238"/>
      <c r="J169" s="158"/>
      <c r="K169" s="160">
        <v>0.201</v>
      </c>
      <c r="L169" s="158"/>
      <c r="M169" s="158"/>
      <c r="N169" s="158"/>
      <c r="O169" s="158"/>
      <c r="P169" s="158"/>
      <c r="Q169" s="158"/>
      <c r="R169" s="161"/>
      <c r="T169" s="162"/>
      <c r="U169" s="158"/>
      <c r="V169" s="158"/>
      <c r="W169" s="158"/>
      <c r="X169" s="158"/>
      <c r="Y169" s="158"/>
      <c r="Z169" s="158"/>
      <c r="AA169" s="163"/>
      <c r="AT169" s="164" t="s">
        <v>373</v>
      </c>
      <c r="AU169" s="164" t="s">
        <v>137</v>
      </c>
      <c r="AV169" s="10" t="s">
        <v>137</v>
      </c>
      <c r="AW169" s="10" t="s">
        <v>32</v>
      </c>
      <c r="AX169" s="10" t="s">
        <v>75</v>
      </c>
      <c r="AY169" s="164" t="s">
        <v>131</v>
      </c>
    </row>
    <row r="170" spans="2:51" s="11" customFormat="1" ht="16.5" customHeight="1">
      <c r="B170" s="165"/>
      <c r="C170" s="166"/>
      <c r="D170" s="166"/>
      <c r="E170" s="167" t="s">
        <v>5</v>
      </c>
      <c r="F170" s="239" t="s">
        <v>374</v>
      </c>
      <c r="G170" s="240"/>
      <c r="H170" s="240"/>
      <c r="I170" s="240"/>
      <c r="J170" s="166"/>
      <c r="K170" s="168">
        <v>0.201</v>
      </c>
      <c r="L170" s="166"/>
      <c r="M170" s="166"/>
      <c r="N170" s="166"/>
      <c r="O170" s="166"/>
      <c r="P170" s="166"/>
      <c r="Q170" s="166"/>
      <c r="R170" s="169"/>
      <c r="T170" s="170"/>
      <c r="U170" s="166"/>
      <c r="V170" s="166"/>
      <c r="W170" s="166"/>
      <c r="X170" s="166"/>
      <c r="Y170" s="166"/>
      <c r="Z170" s="166"/>
      <c r="AA170" s="171"/>
      <c r="AT170" s="172" t="s">
        <v>373</v>
      </c>
      <c r="AU170" s="172" t="s">
        <v>137</v>
      </c>
      <c r="AV170" s="11" t="s">
        <v>136</v>
      </c>
      <c r="AW170" s="11" t="s">
        <v>32</v>
      </c>
      <c r="AX170" s="11" t="s">
        <v>83</v>
      </c>
      <c r="AY170" s="172" t="s">
        <v>131</v>
      </c>
    </row>
    <row r="171" spans="2:65" s="1" customFormat="1" ht="25.5" customHeight="1">
      <c r="B171" s="139"/>
      <c r="C171" s="150" t="s">
        <v>201</v>
      </c>
      <c r="D171" s="150" t="s">
        <v>142</v>
      </c>
      <c r="E171" s="151" t="s">
        <v>440</v>
      </c>
      <c r="F171" s="243" t="s">
        <v>441</v>
      </c>
      <c r="G171" s="243"/>
      <c r="H171" s="243"/>
      <c r="I171" s="243"/>
      <c r="J171" s="152" t="s">
        <v>148</v>
      </c>
      <c r="K171" s="153">
        <v>0.246</v>
      </c>
      <c r="L171" s="244"/>
      <c r="M171" s="244"/>
      <c r="N171" s="244">
        <f>ROUND(L171*K171,3)</f>
        <v>0</v>
      </c>
      <c r="O171" s="232"/>
      <c r="P171" s="232"/>
      <c r="Q171" s="232"/>
      <c r="R171" s="144"/>
      <c r="T171" s="145" t="s">
        <v>5</v>
      </c>
      <c r="U171" s="42" t="s">
        <v>42</v>
      </c>
      <c r="V171" s="146">
        <v>0</v>
      </c>
      <c r="W171" s="146">
        <f>V171*K171</f>
        <v>0</v>
      </c>
      <c r="X171" s="146">
        <v>0</v>
      </c>
      <c r="Y171" s="146">
        <f>X171*K171</f>
        <v>0</v>
      </c>
      <c r="Z171" s="146">
        <v>0</v>
      </c>
      <c r="AA171" s="147">
        <f>Z171*K171</f>
        <v>0</v>
      </c>
      <c r="AR171" s="20" t="s">
        <v>145</v>
      </c>
      <c r="AT171" s="20" t="s">
        <v>142</v>
      </c>
      <c r="AU171" s="20" t="s">
        <v>137</v>
      </c>
      <c r="AY171" s="20" t="s">
        <v>131</v>
      </c>
      <c r="BE171" s="148">
        <f>IF(U171="základná",N171,0)</f>
        <v>0</v>
      </c>
      <c r="BF171" s="148">
        <f>IF(U171="znížená",N171,0)</f>
        <v>0</v>
      </c>
      <c r="BG171" s="148">
        <f>IF(U171="zákl. prenesená",N171,0)</f>
        <v>0</v>
      </c>
      <c r="BH171" s="148">
        <f>IF(U171="zníž. prenesená",N171,0)</f>
        <v>0</v>
      </c>
      <c r="BI171" s="148">
        <f>IF(U171="nulová",N171,0)</f>
        <v>0</v>
      </c>
      <c r="BJ171" s="20" t="s">
        <v>137</v>
      </c>
      <c r="BK171" s="149">
        <f>ROUND(L171*K171,3)</f>
        <v>0</v>
      </c>
      <c r="BL171" s="20" t="s">
        <v>136</v>
      </c>
      <c r="BM171" s="20" t="s">
        <v>442</v>
      </c>
    </row>
    <row r="172" spans="2:65" s="1" customFormat="1" ht="38.25" customHeight="1">
      <c r="B172" s="139"/>
      <c r="C172" s="140" t="s">
        <v>10</v>
      </c>
      <c r="D172" s="140" t="s">
        <v>132</v>
      </c>
      <c r="E172" s="141" t="s">
        <v>443</v>
      </c>
      <c r="F172" s="234" t="s">
        <v>444</v>
      </c>
      <c r="G172" s="234"/>
      <c r="H172" s="234"/>
      <c r="I172" s="234"/>
      <c r="J172" s="142" t="s">
        <v>337</v>
      </c>
      <c r="K172" s="143">
        <v>228</v>
      </c>
      <c r="L172" s="232"/>
      <c r="M172" s="232"/>
      <c r="N172" s="232">
        <f>ROUND(L172*K172,3)</f>
        <v>0</v>
      </c>
      <c r="O172" s="232"/>
      <c r="P172" s="232"/>
      <c r="Q172" s="232"/>
      <c r="R172" s="144"/>
      <c r="T172" s="145" t="s">
        <v>5</v>
      </c>
      <c r="U172" s="42" t="s">
        <v>42</v>
      </c>
      <c r="V172" s="146">
        <v>0</v>
      </c>
      <c r="W172" s="146">
        <f>V172*K172</f>
        <v>0</v>
      </c>
      <c r="X172" s="146">
        <v>0</v>
      </c>
      <c r="Y172" s="146">
        <f>X172*K172</f>
        <v>0</v>
      </c>
      <c r="Z172" s="146">
        <v>0</v>
      </c>
      <c r="AA172" s="147">
        <f>Z172*K172</f>
        <v>0</v>
      </c>
      <c r="AR172" s="20" t="s">
        <v>136</v>
      </c>
      <c r="AT172" s="20" t="s">
        <v>132</v>
      </c>
      <c r="AU172" s="20" t="s">
        <v>137</v>
      </c>
      <c r="AY172" s="20" t="s">
        <v>131</v>
      </c>
      <c r="BE172" s="148">
        <f>IF(U172="základná",N172,0)</f>
        <v>0</v>
      </c>
      <c r="BF172" s="148">
        <f>IF(U172="znížená",N172,0)</f>
        <v>0</v>
      </c>
      <c r="BG172" s="148">
        <f>IF(U172="zákl. prenesená",N172,0)</f>
        <v>0</v>
      </c>
      <c r="BH172" s="148">
        <f>IF(U172="zníž. prenesená",N172,0)</f>
        <v>0</v>
      </c>
      <c r="BI172" s="148">
        <f>IF(U172="nulová",N172,0)</f>
        <v>0</v>
      </c>
      <c r="BJ172" s="20" t="s">
        <v>137</v>
      </c>
      <c r="BK172" s="149">
        <f>ROUND(L172*K172,3)</f>
        <v>0</v>
      </c>
      <c r="BL172" s="20" t="s">
        <v>136</v>
      </c>
      <c r="BM172" s="20" t="s">
        <v>445</v>
      </c>
    </row>
    <row r="173" spans="2:51" s="10" customFormat="1" ht="16.5" customHeight="1">
      <c r="B173" s="157"/>
      <c r="C173" s="158"/>
      <c r="D173" s="158"/>
      <c r="E173" s="159" t="s">
        <v>5</v>
      </c>
      <c r="F173" s="237" t="s">
        <v>446</v>
      </c>
      <c r="G173" s="238"/>
      <c r="H173" s="238"/>
      <c r="I173" s="238"/>
      <c r="J173" s="158"/>
      <c r="K173" s="160">
        <v>228</v>
      </c>
      <c r="L173" s="158"/>
      <c r="M173" s="158"/>
      <c r="N173" s="158"/>
      <c r="O173" s="158"/>
      <c r="P173" s="158"/>
      <c r="Q173" s="158"/>
      <c r="R173" s="161"/>
      <c r="T173" s="162"/>
      <c r="U173" s="158"/>
      <c r="V173" s="158"/>
      <c r="W173" s="158"/>
      <c r="X173" s="158"/>
      <c r="Y173" s="158"/>
      <c r="Z173" s="158"/>
      <c r="AA173" s="163"/>
      <c r="AT173" s="164" t="s">
        <v>373</v>
      </c>
      <c r="AU173" s="164" t="s">
        <v>137</v>
      </c>
      <c r="AV173" s="10" t="s">
        <v>137</v>
      </c>
      <c r="AW173" s="10" t="s">
        <v>32</v>
      </c>
      <c r="AX173" s="10" t="s">
        <v>75</v>
      </c>
      <c r="AY173" s="164" t="s">
        <v>131</v>
      </c>
    </row>
    <row r="174" spans="2:51" s="11" customFormat="1" ht="16.5" customHeight="1">
      <c r="B174" s="165"/>
      <c r="C174" s="166"/>
      <c r="D174" s="166"/>
      <c r="E174" s="167" t="s">
        <v>5</v>
      </c>
      <c r="F174" s="239" t="s">
        <v>374</v>
      </c>
      <c r="G174" s="240"/>
      <c r="H174" s="240"/>
      <c r="I174" s="240"/>
      <c r="J174" s="166"/>
      <c r="K174" s="168">
        <v>228</v>
      </c>
      <c r="L174" s="166"/>
      <c r="M174" s="166"/>
      <c r="N174" s="166"/>
      <c r="O174" s="166"/>
      <c r="P174" s="166"/>
      <c r="Q174" s="166"/>
      <c r="R174" s="169"/>
      <c r="T174" s="170"/>
      <c r="U174" s="166"/>
      <c r="V174" s="166"/>
      <c r="W174" s="166"/>
      <c r="X174" s="166"/>
      <c r="Y174" s="166"/>
      <c r="Z174" s="166"/>
      <c r="AA174" s="171"/>
      <c r="AT174" s="172" t="s">
        <v>373</v>
      </c>
      <c r="AU174" s="172" t="s">
        <v>137</v>
      </c>
      <c r="AV174" s="11" t="s">
        <v>136</v>
      </c>
      <c r="AW174" s="11" t="s">
        <v>32</v>
      </c>
      <c r="AX174" s="11" t="s">
        <v>83</v>
      </c>
      <c r="AY174" s="172" t="s">
        <v>131</v>
      </c>
    </row>
    <row r="175" spans="2:65" s="1" customFormat="1" ht="38.25" customHeight="1">
      <c r="B175" s="139"/>
      <c r="C175" s="150" t="s">
        <v>208</v>
      </c>
      <c r="D175" s="150" t="s">
        <v>142</v>
      </c>
      <c r="E175" s="151" t="s">
        <v>447</v>
      </c>
      <c r="F175" s="243" t="s">
        <v>448</v>
      </c>
      <c r="G175" s="243"/>
      <c r="H175" s="243"/>
      <c r="I175" s="243"/>
      <c r="J175" s="152" t="s">
        <v>337</v>
      </c>
      <c r="K175" s="153">
        <v>228</v>
      </c>
      <c r="L175" s="244"/>
      <c r="M175" s="244"/>
      <c r="N175" s="244">
        <f>ROUND(L175*K175,3)</f>
        <v>0</v>
      </c>
      <c r="O175" s="232"/>
      <c r="P175" s="232"/>
      <c r="Q175" s="232"/>
      <c r="R175" s="144"/>
      <c r="T175" s="145" t="s">
        <v>5</v>
      </c>
      <c r="U175" s="42" t="s">
        <v>42</v>
      </c>
      <c r="V175" s="146">
        <v>0</v>
      </c>
      <c r="W175" s="146">
        <f>V175*K175</f>
        <v>0</v>
      </c>
      <c r="X175" s="146">
        <v>0</v>
      </c>
      <c r="Y175" s="146">
        <f>X175*K175</f>
        <v>0</v>
      </c>
      <c r="Z175" s="146">
        <v>0</v>
      </c>
      <c r="AA175" s="147">
        <f>Z175*K175</f>
        <v>0</v>
      </c>
      <c r="AR175" s="20" t="s">
        <v>145</v>
      </c>
      <c r="AT175" s="20" t="s">
        <v>142</v>
      </c>
      <c r="AU175" s="20" t="s">
        <v>137</v>
      </c>
      <c r="AY175" s="20" t="s">
        <v>131</v>
      </c>
      <c r="BE175" s="148">
        <f>IF(U175="základná",N175,0)</f>
        <v>0</v>
      </c>
      <c r="BF175" s="148">
        <f>IF(U175="znížená",N175,0)</f>
        <v>0</v>
      </c>
      <c r="BG175" s="148">
        <f>IF(U175="zákl. prenesená",N175,0)</f>
        <v>0</v>
      </c>
      <c r="BH175" s="148">
        <f>IF(U175="zníž. prenesená",N175,0)</f>
        <v>0</v>
      </c>
      <c r="BI175" s="148">
        <f>IF(U175="nulová",N175,0)</f>
        <v>0</v>
      </c>
      <c r="BJ175" s="20" t="s">
        <v>137</v>
      </c>
      <c r="BK175" s="149">
        <f>ROUND(L175*K175,3)</f>
        <v>0</v>
      </c>
      <c r="BL175" s="20" t="s">
        <v>136</v>
      </c>
      <c r="BM175" s="20" t="s">
        <v>449</v>
      </c>
    </row>
    <row r="176" spans="2:65" s="1" customFormat="1" ht="16.5" customHeight="1">
      <c r="B176" s="139"/>
      <c r="C176" s="140" t="s">
        <v>171</v>
      </c>
      <c r="D176" s="140" t="s">
        <v>132</v>
      </c>
      <c r="E176" s="141" t="s">
        <v>450</v>
      </c>
      <c r="F176" s="234" t="s">
        <v>451</v>
      </c>
      <c r="G176" s="234"/>
      <c r="H176" s="234"/>
      <c r="I176" s="234"/>
      <c r="J176" s="142" t="s">
        <v>157</v>
      </c>
      <c r="K176" s="143">
        <v>132</v>
      </c>
      <c r="L176" s="232"/>
      <c r="M176" s="232"/>
      <c r="N176" s="232">
        <f>ROUND(L176*K176,3)</f>
        <v>0</v>
      </c>
      <c r="O176" s="232"/>
      <c r="P176" s="232"/>
      <c r="Q176" s="232"/>
      <c r="R176" s="144"/>
      <c r="T176" s="145" t="s">
        <v>5</v>
      </c>
      <c r="U176" s="42" t="s">
        <v>42</v>
      </c>
      <c r="V176" s="146">
        <v>0</v>
      </c>
      <c r="W176" s="146">
        <f>V176*K176</f>
        <v>0</v>
      </c>
      <c r="X176" s="146">
        <v>0</v>
      </c>
      <c r="Y176" s="146">
        <f>X176*K176</f>
        <v>0</v>
      </c>
      <c r="Z176" s="146">
        <v>0</v>
      </c>
      <c r="AA176" s="147">
        <f>Z176*K176</f>
        <v>0</v>
      </c>
      <c r="AR176" s="20" t="s">
        <v>136</v>
      </c>
      <c r="AT176" s="20" t="s">
        <v>132</v>
      </c>
      <c r="AU176" s="20" t="s">
        <v>137</v>
      </c>
      <c r="AY176" s="20" t="s">
        <v>131</v>
      </c>
      <c r="BE176" s="148">
        <f>IF(U176="základná",N176,0)</f>
        <v>0</v>
      </c>
      <c r="BF176" s="148">
        <f>IF(U176="znížená",N176,0)</f>
        <v>0</v>
      </c>
      <c r="BG176" s="148">
        <f>IF(U176="zákl. prenesená",N176,0)</f>
        <v>0</v>
      </c>
      <c r="BH176" s="148">
        <f>IF(U176="zníž. prenesená",N176,0)</f>
        <v>0</v>
      </c>
      <c r="BI176" s="148">
        <f>IF(U176="nulová",N176,0)</f>
        <v>0</v>
      </c>
      <c r="BJ176" s="20" t="s">
        <v>137</v>
      </c>
      <c r="BK176" s="149">
        <f>ROUND(L176*K176,3)</f>
        <v>0</v>
      </c>
      <c r="BL176" s="20" t="s">
        <v>136</v>
      </c>
      <c r="BM176" s="20" t="s">
        <v>452</v>
      </c>
    </row>
    <row r="177" spans="2:65" s="1" customFormat="1" ht="16.5" customHeight="1">
      <c r="B177" s="139"/>
      <c r="C177" s="140" t="s">
        <v>215</v>
      </c>
      <c r="D177" s="140" t="s">
        <v>132</v>
      </c>
      <c r="E177" s="141" t="s">
        <v>453</v>
      </c>
      <c r="F177" s="234" t="s">
        <v>454</v>
      </c>
      <c r="G177" s="234"/>
      <c r="H177" s="234"/>
      <c r="I177" s="234"/>
      <c r="J177" s="142" t="s">
        <v>157</v>
      </c>
      <c r="K177" s="143">
        <v>20</v>
      </c>
      <c r="L177" s="232"/>
      <c r="M177" s="232"/>
      <c r="N177" s="232">
        <f>ROUND(L177*K177,3)</f>
        <v>0</v>
      </c>
      <c r="O177" s="232"/>
      <c r="P177" s="232"/>
      <c r="Q177" s="232"/>
      <c r="R177" s="144"/>
      <c r="T177" s="145" t="s">
        <v>5</v>
      </c>
      <c r="U177" s="42" t="s">
        <v>42</v>
      </c>
      <c r="V177" s="146">
        <v>0</v>
      </c>
      <c r="W177" s="146">
        <f>V177*K177</f>
        <v>0</v>
      </c>
      <c r="X177" s="146">
        <v>0</v>
      </c>
      <c r="Y177" s="146">
        <f>X177*K177</f>
        <v>0</v>
      </c>
      <c r="Z177" s="146">
        <v>0</v>
      </c>
      <c r="AA177" s="147">
        <f>Z177*K177</f>
        <v>0</v>
      </c>
      <c r="AR177" s="20" t="s">
        <v>136</v>
      </c>
      <c r="AT177" s="20" t="s">
        <v>132</v>
      </c>
      <c r="AU177" s="20" t="s">
        <v>137</v>
      </c>
      <c r="AY177" s="20" t="s">
        <v>131</v>
      </c>
      <c r="BE177" s="148">
        <f>IF(U177="základná",N177,0)</f>
        <v>0</v>
      </c>
      <c r="BF177" s="148">
        <f>IF(U177="znížená",N177,0)</f>
        <v>0</v>
      </c>
      <c r="BG177" s="148">
        <f>IF(U177="zákl. prenesená",N177,0)</f>
        <v>0</v>
      </c>
      <c r="BH177" s="148">
        <f>IF(U177="zníž. prenesená",N177,0)</f>
        <v>0</v>
      </c>
      <c r="BI177" s="148">
        <f>IF(U177="nulová",N177,0)</f>
        <v>0</v>
      </c>
      <c r="BJ177" s="20" t="s">
        <v>137</v>
      </c>
      <c r="BK177" s="149">
        <f>ROUND(L177*K177,3)</f>
        <v>0</v>
      </c>
      <c r="BL177" s="20" t="s">
        <v>136</v>
      </c>
      <c r="BM177" s="20" t="s">
        <v>455</v>
      </c>
    </row>
    <row r="178" spans="2:65" s="1" customFormat="1" ht="25.5" customHeight="1">
      <c r="B178" s="139"/>
      <c r="C178" s="140" t="s">
        <v>175</v>
      </c>
      <c r="D178" s="140" t="s">
        <v>132</v>
      </c>
      <c r="E178" s="141" t="s">
        <v>456</v>
      </c>
      <c r="F178" s="234" t="s">
        <v>457</v>
      </c>
      <c r="G178" s="234"/>
      <c r="H178" s="234"/>
      <c r="I178" s="234"/>
      <c r="J178" s="142" t="s">
        <v>370</v>
      </c>
      <c r="K178" s="143">
        <v>1.392</v>
      </c>
      <c r="L178" s="232"/>
      <c r="M178" s="232"/>
      <c r="N178" s="232">
        <f>ROUND(L178*K178,3)</f>
        <v>0</v>
      </c>
      <c r="O178" s="232"/>
      <c r="P178" s="232"/>
      <c r="Q178" s="232"/>
      <c r="R178" s="144"/>
      <c r="T178" s="145" t="s">
        <v>5</v>
      </c>
      <c r="U178" s="42" t="s">
        <v>42</v>
      </c>
      <c r="V178" s="146">
        <v>0</v>
      </c>
      <c r="W178" s="146">
        <f>V178*K178</f>
        <v>0</v>
      </c>
      <c r="X178" s="146">
        <v>0</v>
      </c>
      <c r="Y178" s="146">
        <f>X178*K178</f>
        <v>0</v>
      </c>
      <c r="Z178" s="146">
        <v>0</v>
      </c>
      <c r="AA178" s="147">
        <f>Z178*K178</f>
        <v>0</v>
      </c>
      <c r="AR178" s="20" t="s">
        <v>136</v>
      </c>
      <c r="AT178" s="20" t="s">
        <v>132</v>
      </c>
      <c r="AU178" s="20" t="s">
        <v>137</v>
      </c>
      <c r="AY178" s="20" t="s">
        <v>131</v>
      </c>
      <c r="BE178" s="148">
        <f>IF(U178="základná",N178,0)</f>
        <v>0</v>
      </c>
      <c r="BF178" s="148">
        <f>IF(U178="znížená",N178,0)</f>
        <v>0</v>
      </c>
      <c r="BG178" s="148">
        <f>IF(U178="zákl. prenesená",N178,0)</f>
        <v>0</v>
      </c>
      <c r="BH178" s="148">
        <f>IF(U178="zníž. prenesená",N178,0)</f>
        <v>0</v>
      </c>
      <c r="BI178" s="148">
        <f>IF(U178="nulová",N178,0)</f>
        <v>0</v>
      </c>
      <c r="BJ178" s="20" t="s">
        <v>137</v>
      </c>
      <c r="BK178" s="149">
        <f>ROUND(L178*K178,3)</f>
        <v>0</v>
      </c>
      <c r="BL178" s="20" t="s">
        <v>136</v>
      </c>
      <c r="BM178" s="20" t="s">
        <v>458</v>
      </c>
    </row>
    <row r="179" spans="2:51" s="10" customFormat="1" ht="16.5" customHeight="1">
      <c r="B179" s="157"/>
      <c r="C179" s="158"/>
      <c r="D179" s="158"/>
      <c r="E179" s="159" t="s">
        <v>5</v>
      </c>
      <c r="F179" s="237" t="s">
        <v>459</v>
      </c>
      <c r="G179" s="238"/>
      <c r="H179" s="238"/>
      <c r="I179" s="238"/>
      <c r="J179" s="158"/>
      <c r="K179" s="160">
        <v>0.8</v>
      </c>
      <c r="L179" s="158"/>
      <c r="M179" s="158"/>
      <c r="N179" s="158"/>
      <c r="O179" s="158"/>
      <c r="P179" s="158"/>
      <c r="Q179" s="158"/>
      <c r="R179" s="161"/>
      <c r="T179" s="162"/>
      <c r="U179" s="158"/>
      <c r="V179" s="158"/>
      <c r="W179" s="158"/>
      <c r="X179" s="158"/>
      <c r="Y179" s="158"/>
      <c r="Z179" s="158"/>
      <c r="AA179" s="163"/>
      <c r="AT179" s="164" t="s">
        <v>373</v>
      </c>
      <c r="AU179" s="164" t="s">
        <v>137</v>
      </c>
      <c r="AV179" s="10" t="s">
        <v>137</v>
      </c>
      <c r="AW179" s="10" t="s">
        <v>32</v>
      </c>
      <c r="AX179" s="10" t="s">
        <v>75</v>
      </c>
      <c r="AY179" s="164" t="s">
        <v>131</v>
      </c>
    </row>
    <row r="180" spans="2:51" s="10" customFormat="1" ht="16.5" customHeight="1">
      <c r="B180" s="157"/>
      <c r="C180" s="158"/>
      <c r="D180" s="158"/>
      <c r="E180" s="159" t="s">
        <v>5</v>
      </c>
      <c r="F180" s="241" t="s">
        <v>460</v>
      </c>
      <c r="G180" s="242"/>
      <c r="H180" s="242"/>
      <c r="I180" s="242"/>
      <c r="J180" s="158"/>
      <c r="K180" s="160">
        <v>0.136</v>
      </c>
      <c r="L180" s="158"/>
      <c r="M180" s="158"/>
      <c r="N180" s="158"/>
      <c r="O180" s="158"/>
      <c r="P180" s="158"/>
      <c r="Q180" s="158"/>
      <c r="R180" s="161"/>
      <c r="T180" s="162"/>
      <c r="U180" s="158"/>
      <c r="V180" s="158"/>
      <c r="W180" s="158"/>
      <c r="X180" s="158"/>
      <c r="Y180" s="158"/>
      <c r="Z180" s="158"/>
      <c r="AA180" s="163"/>
      <c r="AT180" s="164" t="s">
        <v>373</v>
      </c>
      <c r="AU180" s="164" t="s">
        <v>137</v>
      </c>
      <c r="AV180" s="10" t="s">
        <v>137</v>
      </c>
      <c r="AW180" s="10" t="s">
        <v>32</v>
      </c>
      <c r="AX180" s="10" t="s">
        <v>75</v>
      </c>
      <c r="AY180" s="164" t="s">
        <v>131</v>
      </c>
    </row>
    <row r="181" spans="2:51" s="10" customFormat="1" ht="16.5" customHeight="1">
      <c r="B181" s="157"/>
      <c r="C181" s="158"/>
      <c r="D181" s="158"/>
      <c r="E181" s="159" t="s">
        <v>5</v>
      </c>
      <c r="F181" s="241" t="s">
        <v>461</v>
      </c>
      <c r="G181" s="242"/>
      <c r="H181" s="242"/>
      <c r="I181" s="242"/>
      <c r="J181" s="158"/>
      <c r="K181" s="160">
        <v>0.256</v>
      </c>
      <c r="L181" s="158"/>
      <c r="M181" s="158"/>
      <c r="N181" s="158"/>
      <c r="O181" s="158"/>
      <c r="P181" s="158"/>
      <c r="Q181" s="158"/>
      <c r="R181" s="161"/>
      <c r="T181" s="162"/>
      <c r="U181" s="158"/>
      <c r="V181" s="158"/>
      <c r="W181" s="158"/>
      <c r="X181" s="158"/>
      <c r="Y181" s="158"/>
      <c r="Z181" s="158"/>
      <c r="AA181" s="163"/>
      <c r="AT181" s="164" t="s">
        <v>373</v>
      </c>
      <c r="AU181" s="164" t="s">
        <v>137</v>
      </c>
      <c r="AV181" s="10" t="s">
        <v>137</v>
      </c>
      <c r="AW181" s="10" t="s">
        <v>32</v>
      </c>
      <c r="AX181" s="10" t="s">
        <v>75</v>
      </c>
      <c r="AY181" s="164" t="s">
        <v>131</v>
      </c>
    </row>
    <row r="182" spans="2:51" s="10" customFormat="1" ht="16.5" customHeight="1">
      <c r="B182" s="157"/>
      <c r="C182" s="158"/>
      <c r="D182" s="158"/>
      <c r="E182" s="159" t="s">
        <v>5</v>
      </c>
      <c r="F182" s="241" t="s">
        <v>462</v>
      </c>
      <c r="G182" s="242"/>
      <c r="H182" s="242"/>
      <c r="I182" s="242"/>
      <c r="J182" s="158"/>
      <c r="K182" s="160">
        <v>0.2</v>
      </c>
      <c r="L182" s="158"/>
      <c r="M182" s="158"/>
      <c r="N182" s="158"/>
      <c r="O182" s="158"/>
      <c r="P182" s="158"/>
      <c r="Q182" s="158"/>
      <c r="R182" s="161"/>
      <c r="T182" s="162"/>
      <c r="U182" s="158"/>
      <c r="V182" s="158"/>
      <c r="W182" s="158"/>
      <c r="X182" s="158"/>
      <c r="Y182" s="158"/>
      <c r="Z182" s="158"/>
      <c r="AA182" s="163"/>
      <c r="AT182" s="164" t="s">
        <v>373</v>
      </c>
      <c r="AU182" s="164" t="s">
        <v>137</v>
      </c>
      <c r="AV182" s="10" t="s">
        <v>137</v>
      </c>
      <c r="AW182" s="10" t="s">
        <v>32</v>
      </c>
      <c r="AX182" s="10" t="s">
        <v>75</v>
      </c>
      <c r="AY182" s="164" t="s">
        <v>131</v>
      </c>
    </row>
    <row r="183" spans="2:51" s="11" customFormat="1" ht="16.5" customHeight="1">
      <c r="B183" s="165"/>
      <c r="C183" s="166"/>
      <c r="D183" s="166"/>
      <c r="E183" s="167" t="s">
        <v>5</v>
      </c>
      <c r="F183" s="239" t="s">
        <v>374</v>
      </c>
      <c r="G183" s="240"/>
      <c r="H183" s="240"/>
      <c r="I183" s="240"/>
      <c r="J183" s="166"/>
      <c r="K183" s="168">
        <v>1.392</v>
      </c>
      <c r="L183" s="166"/>
      <c r="M183" s="166"/>
      <c r="N183" s="166"/>
      <c r="O183" s="166"/>
      <c r="P183" s="166"/>
      <c r="Q183" s="166"/>
      <c r="R183" s="169"/>
      <c r="T183" s="170"/>
      <c r="U183" s="166"/>
      <c r="V183" s="166"/>
      <c r="W183" s="166"/>
      <c r="X183" s="166"/>
      <c r="Y183" s="166"/>
      <c r="Z183" s="166"/>
      <c r="AA183" s="171"/>
      <c r="AT183" s="172" t="s">
        <v>373</v>
      </c>
      <c r="AU183" s="172" t="s">
        <v>137</v>
      </c>
      <c r="AV183" s="11" t="s">
        <v>136</v>
      </c>
      <c r="AW183" s="11" t="s">
        <v>32</v>
      </c>
      <c r="AX183" s="11" t="s">
        <v>83</v>
      </c>
      <c r="AY183" s="172" t="s">
        <v>131</v>
      </c>
    </row>
    <row r="184" spans="2:65" s="1" customFormat="1" ht="25.5" customHeight="1">
      <c r="B184" s="139"/>
      <c r="C184" s="150" t="s">
        <v>222</v>
      </c>
      <c r="D184" s="150" t="s">
        <v>142</v>
      </c>
      <c r="E184" s="151" t="s">
        <v>463</v>
      </c>
      <c r="F184" s="243" t="s">
        <v>464</v>
      </c>
      <c r="G184" s="243"/>
      <c r="H184" s="243"/>
      <c r="I184" s="243"/>
      <c r="J184" s="152" t="s">
        <v>148</v>
      </c>
      <c r="K184" s="153">
        <v>1.392</v>
      </c>
      <c r="L184" s="244"/>
      <c r="M184" s="244"/>
      <c r="N184" s="244">
        <f>ROUND(L184*K184,3)</f>
        <v>0</v>
      </c>
      <c r="O184" s="232"/>
      <c r="P184" s="232"/>
      <c r="Q184" s="232"/>
      <c r="R184" s="144"/>
      <c r="T184" s="145" t="s">
        <v>5</v>
      </c>
      <c r="U184" s="42" t="s">
        <v>42</v>
      </c>
      <c r="V184" s="146">
        <v>0</v>
      </c>
      <c r="W184" s="146">
        <f>V184*K184</f>
        <v>0</v>
      </c>
      <c r="X184" s="146">
        <v>0</v>
      </c>
      <c r="Y184" s="146">
        <f>X184*K184</f>
        <v>0</v>
      </c>
      <c r="Z184" s="146">
        <v>0</v>
      </c>
      <c r="AA184" s="147">
        <f>Z184*K184</f>
        <v>0</v>
      </c>
      <c r="AR184" s="20" t="s">
        <v>145</v>
      </c>
      <c r="AT184" s="20" t="s">
        <v>142</v>
      </c>
      <c r="AU184" s="20" t="s">
        <v>137</v>
      </c>
      <c r="AY184" s="20" t="s">
        <v>131</v>
      </c>
      <c r="BE184" s="148">
        <f>IF(U184="základná",N184,0)</f>
        <v>0</v>
      </c>
      <c r="BF184" s="148">
        <f>IF(U184="znížená",N184,0)</f>
        <v>0</v>
      </c>
      <c r="BG184" s="148">
        <f>IF(U184="zákl. prenesená",N184,0)</f>
        <v>0</v>
      </c>
      <c r="BH184" s="148">
        <f>IF(U184="zníž. prenesená",N184,0)</f>
        <v>0</v>
      </c>
      <c r="BI184" s="148">
        <f>IF(U184="nulová",N184,0)</f>
        <v>0</v>
      </c>
      <c r="BJ184" s="20" t="s">
        <v>137</v>
      </c>
      <c r="BK184" s="149">
        <f>ROUND(L184*K184,3)</f>
        <v>0</v>
      </c>
      <c r="BL184" s="20" t="s">
        <v>136</v>
      </c>
      <c r="BM184" s="20" t="s">
        <v>465</v>
      </c>
    </row>
    <row r="185" spans="2:65" s="1" customFormat="1" ht="25.5" customHeight="1">
      <c r="B185" s="139"/>
      <c r="C185" s="140" t="s">
        <v>178</v>
      </c>
      <c r="D185" s="140" t="s">
        <v>132</v>
      </c>
      <c r="E185" s="141" t="s">
        <v>466</v>
      </c>
      <c r="F185" s="234" t="s">
        <v>467</v>
      </c>
      <c r="G185" s="234"/>
      <c r="H185" s="234"/>
      <c r="I185" s="234"/>
      <c r="J185" s="142" t="s">
        <v>370</v>
      </c>
      <c r="K185" s="143">
        <v>13.384</v>
      </c>
      <c r="L185" s="232"/>
      <c r="M185" s="232"/>
      <c r="N185" s="232">
        <f>ROUND(L185*K185,3)</f>
        <v>0</v>
      </c>
      <c r="O185" s="232"/>
      <c r="P185" s="232"/>
      <c r="Q185" s="232"/>
      <c r="R185" s="144"/>
      <c r="T185" s="145" t="s">
        <v>5</v>
      </c>
      <c r="U185" s="42" t="s">
        <v>42</v>
      </c>
      <c r="V185" s="146">
        <v>0</v>
      </c>
      <c r="W185" s="146">
        <f>V185*K185</f>
        <v>0</v>
      </c>
      <c r="X185" s="146">
        <v>0</v>
      </c>
      <c r="Y185" s="146">
        <f>X185*K185</f>
        <v>0</v>
      </c>
      <c r="Z185" s="146">
        <v>0</v>
      </c>
      <c r="AA185" s="147">
        <f>Z185*K185</f>
        <v>0</v>
      </c>
      <c r="AR185" s="20" t="s">
        <v>136</v>
      </c>
      <c r="AT185" s="20" t="s">
        <v>132</v>
      </c>
      <c r="AU185" s="20" t="s">
        <v>137</v>
      </c>
      <c r="AY185" s="20" t="s">
        <v>131</v>
      </c>
      <c r="BE185" s="148">
        <f>IF(U185="základná",N185,0)</f>
        <v>0</v>
      </c>
      <c r="BF185" s="148">
        <f>IF(U185="znížená",N185,0)</f>
        <v>0</v>
      </c>
      <c r="BG185" s="148">
        <f>IF(U185="zákl. prenesená",N185,0)</f>
        <v>0</v>
      </c>
      <c r="BH185" s="148">
        <f>IF(U185="zníž. prenesená",N185,0)</f>
        <v>0</v>
      </c>
      <c r="BI185" s="148">
        <f>IF(U185="nulová",N185,0)</f>
        <v>0</v>
      </c>
      <c r="BJ185" s="20" t="s">
        <v>137</v>
      </c>
      <c r="BK185" s="149">
        <f>ROUND(L185*K185,3)</f>
        <v>0</v>
      </c>
      <c r="BL185" s="20" t="s">
        <v>136</v>
      </c>
      <c r="BM185" s="20" t="s">
        <v>468</v>
      </c>
    </row>
    <row r="186" spans="2:51" s="10" customFormat="1" ht="16.5" customHeight="1">
      <c r="B186" s="157"/>
      <c r="C186" s="158"/>
      <c r="D186" s="158"/>
      <c r="E186" s="159" t="s">
        <v>5</v>
      </c>
      <c r="F186" s="237" t="s">
        <v>469</v>
      </c>
      <c r="G186" s="238"/>
      <c r="H186" s="238"/>
      <c r="I186" s="238"/>
      <c r="J186" s="158"/>
      <c r="K186" s="160">
        <v>7.2</v>
      </c>
      <c r="L186" s="158"/>
      <c r="M186" s="158"/>
      <c r="N186" s="158"/>
      <c r="O186" s="158"/>
      <c r="P186" s="158"/>
      <c r="Q186" s="158"/>
      <c r="R186" s="161"/>
      <c r="T186" s="162"/>
      <c r="U186" s="158"/>
      <c r="V186" s="158"/>
      <c r="W186" s="158"/>
      <c r="X186" s="158"/>
      <c r="Y186" s="158"/>
      <c r="Z186" s="158"/>
      <c r="AA186" s="163"/>
      <c r="AT186" s="164" t="s">
        <v>373</v>
      </c>
      <c r="AU186" s="164" t="s">
        <v>137</v>
      </c>
      <c r="AV186" s="10" t="s">
        <v>137</v>
      </c>
      <c r="AW186" s="10" t="s">
        <v>32</v>
      </c>
      <c r="AX186" s="10" t="s">
        <v>75</v>
      </c>
      <c r="AY186" s="164" t="s">
        <v>131</v>
      </c>
    </row>
    <row r="187" spans="2:51" s="10" customFormat="1" ht="16.5" customHeight="1">
      <c r="B187" s="157"/>
      <c r="C187" s="158"/>
      <c r="D187" s="158"/>
      <c r="E187" s="159" t="s">
        <v>5</v>
      </c>
      <c r="F187" s="241" t="s">
        <v>470</v>
      </c>
      <c r="G187" s="242"/>
      <c r="H187" s="242"/>
      <c r="I187" s="242"/>
      <c r="J187" s="158"/>
      <c r="K187" s="160">
        <v>0.968</v>
      </c>
      <c r="L187" s="158"/>
      <c r="M187" s="158"/>
      <c r="N187" s="158"/>
      <c r="O187" s="158"/>
      <c r="P187" s="158"/>
      <c r="Q187" s="158"/>
      <c r="R187" s="161"/>
      <c r="T187" s="162"/>
      <c r="U187" s="158"/>
      <c r="V187" s="158"/>
      <c r="W187" s="158"/>
      <c r="X187" s="158"/>
      <c r="Y187" s="158"/>
      <c r="Z187" s="158"/>
      <c r="AA187" s="163"/>
      <c r="AT187" s="164" t="s">
        <v>373</v>
      </c>
      <c r="AU187" s="164" t="s">
        <v>137</v>
      </c>
      <c r="AV187" s="10" t="s">
        <v>137</v>
      </c>
      <c r="AW187" s="10" t="s">
        <v>32</v>
      </c>
      <c r="AX187" s="10" t="s">
        <v>75</v>
      </c>
      <c r="AY187" s="164" t="s">
        <v>131</v>
      </c>
    </row>
    <row r="188" spans="2:51" s="10" customFormat="1" ht="16.5" customHeight="1">
      <c r="B188" s="157"/>
      <c r="C188" s="158"/>
      <c r="D188" s="158"/>
      <c r="E188" s="159" t="s">
        <v>5</v>
      </c>
      <c r="F188" s="241" t="s">
        <v>471</v>
      </c>
      <c r="G188" s="242"/>
      <c r="H188" s="242"/>
      <c r="I188" s="242"/>
      <c r="J188" s="158"/>
      <c r="K188" s="160">
        <v>2.816</v>
      </c>
      <c r="L188" s="158"/>
      <c r="M188" s="158"/>
      <c r="N188" s="158"/>
      <c r="O188" s="158"/>
      <c r="P188" s="158"/>
      <c r="Q188" s="158"/>
      <c r="R188" s="161"/>
      <c r="T188" s="162"/>
      <c r="U188" s="158"/>
      <c r="V188" s="158"/>
      <c r="W188" s="158"/>
      <c r="X188" s="158"/>
      <c r="Y188" s="158"/>
      <c r="Z188" s="158"/>
      <c r="AA188" s="163"/>
      <c r="AT188" s="164" t="s">
        <v>373</v>
      </c>
      <c r="AU188" s="164" t="s">
        <v>137</v>
      </c>
      <c r="AV188" s="10" t="s">
        <v>137</v>
      </c>
      <c r="AW188" s="10" t="s">
        <v>32</v>
      </c>
      <c r="AX188" s="10" t="s">
        <v>75</v>
      </c>
      <c r="AY188" s="164" t="s">
        <v>131</v>
      </c>
    </row>
    <row r="189" spans="2:51" s="10" customFormat="1" ht="16.5" customHeight="1">
      <c r="B189" s="157"/>
      <c r="C189" s="158"/>
      <c r="D189" s="158"/>
      <c r="E189" s="159" t="s">
        <v>5</v>
      </c>
      <c r="F189" s="241" t="s">
        <v>391</v>
      </c>
      <c r="G189" s="242"/>
      <c r="H189" s="242"/>
      <c r="I189" s="242"/>
      <c r="J189" s="158"/>
      <c r="K189" s="160">
        <v>2.4</v>
      </c>
      <c r="L189" s="158"/>
      <c r="M189" s="158"/>
      <c r="N189" s="158"/>
      <c r="O189" s="158"/>
      <c r="P189" s="158"/>
      <c r="Q189" s="158"/>
      <c r="R189" s="161"/>
      <c r="T189" s="162"/>
      <c r="U189" s="158"/>
      <c r="V189" s="158"/>
      <c r="W189" s="158"/>
      <c r="X189" s="158"/>
      <c r="Y189" s="158"/>
      <c r="Z189" s="158"/>
      <c r="AA189" s="163"/>
      <c r="AT189" s="164" t="s">
        <v>373</v>
      </c>
      <c r="AU189" s="164" t="s">
        <v>137</v>
      </c>
      <c r="AV189" s="10" t="s">
        <v>137</v>
      </c>
      <c r="AW189" s="10" t="s">
        <v>32</v>
      </c>
      <c r="AX189" s="10" t="s">
        <v>75</v>
      </c>
      <c r="AY189" s="164" t="s">
        <v>131</v>
      </c>
    </row>
    <row r="190" spans="2:51" s="11" customFormat="1" ht="16.5" customHeight="1">
      <c r="B190" s="165"/>
      <c r="C190" s="166"/>
      <c r="D190" s="166"/>
      <c r="E190" s="167" t="s">
        <v>5</v>
      </c>
      <c r="F190" s="239" t="s">
        <v>374</v>
      </c>
      <c r="G190" s="240"/>
      <c r="H190" s="240"/>
      <c r="I190" s="240"/>
      <c r="J190" s="166"/>
      <c r="K190" s="168">
        <v>13.384</v>
      </c>
      <c r="L190" s="166"/>
      <c r="M190" s="166"/>
      <c r="N190" s="166"/>
      <c r="O190" s="166"/>
      <c r="P190" s="166"/>
      <c r="Q190" s="166"/>
      <c r="R190" s="169"/>
      <c r="T190" s="170"/>
      <c r="U190" s="166"/>
      <c r="V190" s="166"/>
      <c r="W190" s="166"/>
      <c r="X190" s="166"/>
      <c r="Y190" s="166"/>
      <c r="Z190" s="166"/>
      <c r="AA190" s="171"/>
      <c r="AT190" s="172" t="s">
        <v>373</v>
      </c>
      <c r="AU190" s="172" t="s">
        <v>137</v>
      </c>
      <c r="AV190" s="11" t="s">
        <v>136</v>
      </c>
      <c r="AW190" s="11" t="s">
        <v>32</v>
      </c>
      <c r="AX190" s="11" t="s">
        <v>83</v>
      </c>
      <c r="AY190" s="172" t="s">
        <v>131</v>
      </c>
    </row>
    <row r="191" spans="2:63" s="9" customFormat="1" ht="29.25" customHeight="1">
      <c r="B191" s="128"/>
      <c r="C191" s="129"/>
      <c r="D191" s="138" t="s">
        <v>358</v>
      </c>
      <c r="E191" s="138"/>
      <c r="F191" s="138"/>
      <c r="G191" s="138"/>
      <c r="H191" s="138"/>
      <c r="I191" s="138"/>
      <c r="J191" s="138"/>
      <c r="K191" s="138"/>
      <c r="L191" s="138"/>
      <c r="M191" s="138"/>
      <c r="N191" s="245">
        <f>BK191</f>
        <v>0</v>
      </c>
      <c r="O191" s="246"/>
      <c r="P191" s="246"/>
      <c r="Q191" s="246"/>
      <c r="R191" s="131"/>
      <c r="T191" s="132"/>
      <c r="U191" s="129"/>
      <c r="V191" s="129"/>
      <c r="W191" s="133">
        <f>SUM(W192:W195)</f>
        <v>0</v>
      </c>
      <c r="X191" s="129"/>
      <c r="Y191" s="133">
        <f>SUM(Y192:Y195)</f>
        <v>0</v>
      </c>
      <c r="Z191" s="129"/>
      <c r="AA191" s="134">
        <f>SUM(AA192:AA195)</f>
        <v>0</v>
      </c>
      <c r="AR191" s="135" t="s">
        <v>83</v>
      </c>
      <c r="AT191" s="136" t="s">
        <v>74</v>
      </c>
      <c r="AU191" s="136" t="s">
        <v>83</v>
      </c>
      <c r="AY191" s="135" t="s">
        <v>131</v>
      </c>
      <c r="BK191" s="137">
        <f>SUM(BK192:BK195)</f>
        <v>0</v>
      </c>
    </row>
    <row r="192" spans="2:65" s="1" customFormat="1" ht="38.25" customHeight="1">
      <c r="B192" s="139"/>
      <c r="C192" s="140" t="s">
        <v>229</v>
      </c>
      <c r="D192" s="140" t="s">
        <v>132</v>
      </c>
      <c r="E192" s="141" t="s">
        <v>472</v>
      </c>
      <c r="F192" s="234" t="s">
        <v>473</v>
      </c>
      <c r="G192" s="234"/>
      <c r="H192" s="234"/>
      <c r="I192" s="234"/>
      <c r="J192" s="142" t="s">
        <v>337</v>
      </c>
      <c r="K192" s="143">
        <v>5.396</v>
      </c>
      <c r="L192" s="232"/>
      <c r="M192" s="232"/>
      <c r="N192" s="232">
        <f>ROUND(L192*K192,3)</f>
        <v>0</v>
      </c>
      <c r="O192" s="232"/>
      <c r="P192" s="232"/>
      <c r="Q192" s="232"/>
      <c r="R192" s="144"/>
      <c r="T192" s="145" t="s">
        <v>5</v>
      </c>
      <c r="U192" s="42" t="s">
        <v>42</v>
      </c>
      <c r="V192" s="146">
        <v>0</v>
      </c>
      <c r="W192" s="146">
        <f>V192*K192</f>
        <v>0</v>
      </c>
      <c r="X192" s="146">
        <v>0</v>
      </c>
      <c r="Y192" s="146">
        <f>X192*K192</f>
        <v>0</v>
      </c>
      <c r="Z192" s="146">
        <v>0</v>
      </c>
      <c r="AA192" s="147">
        <f>Z192*K192</f>
        <v>0</v>
      </c>
      <c r="AR192" s="20" t="s">
        <v>136</v>
      </c>
      <c r="AT192" s="20" t="s">
        <v>132</v>
      </c>
      <c r="AU192" s="20" t="s">
        <v>137</v>
      </c>
      <c r="AY192" s="20" t="s">
        <v>131</v>
      </c>
      <c r="BE192" s="148">
        <f>IF(U192="základná",N192,0)</f>
        <v>0</v>
      </c>
      <c r="BF192" s="148">
        <f>IF(U192="znížená",N192,0)</f>
        <v>0</v>
      </c>
      <c r="BG192" s="148">
        <f>IF(U192="zákl. prenesená",N192,0)</f>
        <v>0</v>
      </c>
      <c r="BH192" s="148">
        <f>IF(U192="zníž. prenesená",N192,0)</f>
        <v>0</v>
      </c>
      <c r="BI192" s="148">
        <f>IF(U192="nulová",N192,0)</f>
        <v>0</v>
      </c>
      <c r="BJ192" s="20" t="s">
        <v>137</v>
      </c>
      <c r="BK192" s="149">
        <f>ROUND(L192*K192,3)</f>
        <v>0</v>
      </c>
      <c r="BL192" s="20" t="s">
        <v>136</v>
      </c>
      <c r="BM192" s="20" t="s">
        <v>474</v>
      </c>
    </row>
    <row r="193" spans="2:65" s="1" customFormat="1" ht="25.5" customHeight="1">
      <c r="B193" s="139"/>
      <c r="C193" s="150" t="s">
        <v>183</v>
      </c>
      <c r="D193" s="150" t="s">
        <v>142</v>
      </c>
      <c r="E193" s="151" t="s">
        <v>475</v>
      </c>
      <c r="F193" s="243" t="s">
        <v>476</v>
      </c>
      <c r="G193" s="243"/>
      <c r="H193" s="243"/>
      <c r="I193" s="243"/>
      <c r="J193" s="152" t="s">
        <v>148</v>
      </c>
      <c r="K193" s="153">
        <v>9.18</v>
      </c>
      <c r="L193" s="244"/>
      <c r="M193" s="244"/>
      <c r="N193" s="244">
        <f>ROUND(L193*K193,3)</f>
        <v>0</v>
      </c>
      <c r="O193" s="232"/>
      <c r="P193" s="232"/>
      <c r="Q193" s="232"/>
      <c r="R193" s="144"/>
      <c r="T193" s="145" t="s">
        <v>5</v>
      </c>
      <c r="U193" s="42" t="s">
        <v>42</v>
      </c>
      <c r="V193" s="146">
        <v>0</v>
      </c>
      <c r="W193" s="146">
        <f>V193*K193</f>
        <v>0</v>
      </c>
      <c r="X193" s="146">
        <v>0</v>
      </c>
      <c r="Y193" s="146">
        <f>X193*K193</f>
        <v>0</v>
      </c>
      <c r="Z193" s="146">
        <v>0</v>
      </c>
      <c r="AA193" s="147">
        <f>Z193*K193</f>
        <v>0</v>
      </c>
      <c r="AR193" s="20" t="s">
        <v>145</v>
      </c>
      <c r="AT193" s="20" t="s">
        <v>142</v>
      </c>
      <c r="AU193" s="20" t="s">
        <v>137</v>
      </c>
      <c r="AY193" s="20" t="s">
        <v>131</v>
      </c>
      <c r="BE193" s="148">
        <f>IF(U193="základná",N193,0)</f>
        <v>0</v>
      </c>
      <c r="BF193" s="148">
        <f>IF(U193="znížená",N193,0)</f>
        <v>0</v>
      </c>
      <c r="BG193" s="148">
        <f>IF(U193="zákl. prenesená",N193,0)</f>
        <v>0</v>
      </c>
      <c r="BH193" s="148">
        <f>IF(U193="zníž. prenesená",N193,0)</f>
        <v>0</v>
      </c>
      <c r="BI193" s="148">
        <f>IF(U193="nulová",N193,0)</f>
        <v>0</v>
      </c>
      <c r="BJ193" s="20" t="s">
        <v>137</v>
      </c>
      <c r="BK193" s="149">
        <f>ROUND(L193*K193,3)</f>
        <v>0</v>
      </c>
      <c r="BL193" s="20" t="s">
        <v>136</v>
      </c>
      <c r="BM193" s="20" t="s">
        <v>477</v>
      </c>
    </row>
    <row r="194" spans="2:51" s="10" customFormat="1" ht="16.5" customHeight="1">
      <c r="B194" s="157"/>
      <c r="C194" s="158"/>
      <c r="D194" s="158"/>
      <c r="E194" s="159" t="s">
        <v>5</v>
      </c>
      <c r="F194" s="237" t="s">
        <v>478</v>
      </c>
      <c r="G194" s="238"/>
      <c r="H194" s="238"/>
      <c r="I194" s="238"/>
      <c r="J194" s="158"/>
      <c r="K194" s="160">
        <v>9.18</v>
      </c>
      <c r="L194" s="158"/>
      <c r="M194" s="158"/>
      <c r="N194" s="158"/>
      <c r="O194" s="158"/>
      <c r="P194" s="158"/>
      <c r="Q194" s="158"/>
      <c r="R194" s="161"/>
      <c r="T194" s="162"/>
      <c r="U194" s="158"/>
      <c r="V194" s="158"/>
      <c r="W194" s="158"/>
      <c r="X194" s="158"/>
      <c r="Y194" s="158"/>
      <c r="Z194" s="158"/>
      <c r="AA194" s="163"/>
      <c r="AT194" s="164" t="s">
        <v>373</v>
      </c>
      <c r="AU194" s="164" t="s">
        <v>137</v>
      </c>
      <c r="AV194" s="10" t="s">
        <v>137</v>
      </c>
      <c r="AW194" s="10" t="s">
        <v>32</v>
      </c>
      <c r="AX194" s="10" t="s">
        <v>75</v>
      </c>
      <c r="AY194" s="164" t="s">
        <v>131</v>
      </c>
    </row>
    <row r="195" spans="2:51" s="11" customFormat="1" ht="16.5" customHeight="1">
      <c r="B195" s="165"/>
      <c r="C195" s="166"/>
      <c r="D195" s="166"/>
      <c r="E195" s="167" t="s">
        <v>5</v>
      </c>
      <c r="F195" s="239" t="s">
        <v>374</v>
      </c>
      <c r="G195" s="240"/>
      <c r="H195" s="240"/>
      <c r="I195" s="240"/>
      <c r="J195" s="166"/>
      <c r="K195" s="168">
        <v>9.18</v>
      </c>
      <c r="L195" s="166"/>
      <c r="M195" s="166"/>
      <c r="N195" s="166"/>
      <c r="O195" s="166"/>
      <c r="P195" s="166"/>
      <c r="Q195" s="166"/>
      <c r="R195" s="169"/>
      <c r="T195" s="170"/>
      <c r="U195" s="166"/>
      <c r="V195" s="166"/>
      <c r="W195" s="166"/>
      <c r="X195" s="166"/>
      <c r="Y195" s="166"/>
      <c r="Z195" s="166"/>
      <c r="AA195" s="171"/>
      <c r="AT195" s="172" t="s">
        <v>373</v>
      </c>
      <c r="AU195" s="172" t="s">
        <v>137</v>
      </c>
      <c r="AV195" s="11" t="s">
        <v>136</v>
      </c>
      <c r="AW195" s="11" t="s">
        <v>32</v>
      </c>
      <c r="AX195" s="11" t="s">
        <v>83</v>
      </c>
      <c r="AY195" s="172" t="s">
        <v>131</v>
      </c>
    </row>
    <row r="196" spans="2:63" s="9" customFormat="1" ht="29.25" customHeight="1">
      <c r="B196" s="128"/>
      <c r="C196" s="129"/>
      <c r="D196" s="138" t="s">
        <v>359</v>
      </c>
      <c r="E196" s="138"/>
      <c r="F196" s="138"/>
      <c r="G196" s="138"/>
      <c r="H196" s="138"/>
      <c r="I196" s="138"/>
      <c r="J196" s="138"/>
      <c r="K196" s="138"/>
      <c r="L196" s="138"/>
      <c r="M196" s="138"/>
      <c r="N196" s="245">
        <f>BK196</f>
        <v>0</v>
      </c>
      <c r="O196" s="246"/>
      <c r="P196" s="246"/>
      <c r="Q196" s="246"/>
      <c r="R196" s="131"/>
      <c r="T196" s="132"/>
      <c r="U196" s="129"/>
      <c r="V196" s="129"/>
      <c r="W196" s="133">
        <f>SUM(W197:W208)</f>
        <v>0</v>
      </c>
      <c r="X196" s="129"/>
      <c r="Y196" s="133">
        <f>SUM(Y197:Y208)</f>
        <v>0</v>
      </c>
      <c r="Z196" s="129"/>
      <c r="AA196" s="134">
        <f>SUM(AA197:AA208)</f>
        <v>0</v>
      </c>
      <c r="AR196" s="135" t="s">
        <v>83</v>
      </c>
      <c r="AT196" s="136" t="s">
        <v>74</v>
      </c>
      <c r="AU196" s="136" t="s">
        <v>83</v>
      </c>
      <c r="AY196" s="135" t="s">
        <v>131</v>
      </c>
      <c r="BK196" s="137">
        <f>SUM(BK197:BK208)</f>
        <v>0</v>
      </c>
    </row>
    <row r="197" spans="2:65" s="1" customFormat="1" ht="38.25" customHeight="1">
      <c r="B197" s="139"/>
      <c r="C197" s="140" t="s">
        <v>236</v>
      </c>
      <c r="D197" s="140" t="s">
        <v>132</v>
      </c>
      <c r="E197" s="141" t="s">
        <v>479</v>
      </c>
      <c r="F197" s="234" t="s">
        <v>480</v>
      </c>
      <c r="G197" s="234"/>
      <c r="H197" s="234"/>
      <c r="I197" s="234"/>
      <c r="J197" s="142" t="s">
        <v>337</v>
      </c>
      <c r="K197" s="143">
        <v>603</v>
      </c>
      <c r="L197" s="232"/>
      <c r="M197" s="232"/>
      <c r="N197" s="232">
        <f>ROUND(L197*K197,3)</f>
        <v>0</v>
      </c>
      <c r="O197" s="232"/>
      <c r="P197" s="232"/>
      <c r="Q197" s="232"/>
      <c r="R197" s="144"/>
      <c r="T197" s="145" t="s">
        <v>5</v>
      </c>
      <c r="U197" s="42" t="s">
        <v>42</v>
      </c>
      <c r="V197" s="146">
        <v>0</v>
      </c>
      <c r="W197" s="146">
        <f>V197*K197</f>
        <v>0</v>
      </c>
      <c r="X197" s="146">
        <v>0</v>
      </c>
      <c r="Y197" s="146">
        <f>X197*K197</f>
        <v>0</v>
      </c>
      <c r="Z197" s="146">
        <v>0</v>
      </c>
      <c r="AA197" s="147">
        <f>Z197*K197</f>
        <v>0</v>
      </c>
      <c r="AR197" s="20" t="s">
        <v>136</v>
      </c>
      <c r="AT197" s="20" t="s">
        <v>132</v>
      </c>
      <c r="AU197" s="20" t="s">
        <v>137</v>
      </c>
      <c r="AY197" s="20" t="s">
        <v>131</v>
      </c>
      <c r="BE197" s="148">
        <f>IF(U197="základná",N197,0)</f>
        <v>0</v>
      </c>
      <c r="BF197" s="148">
        <f>IF(U197="znížená",N197,0)</f>
        <v>0</v>
      </c>
      <c r="BG197" s="148">
        <f>IF(U197="zákl. prenesená",N197,0)</f>
        <v>0</v>
      </c>
      <c r="BH197" s="148">
        <f>IF(U197="zníž. prenesená",N197,0)</f>
        <v>0</v>
      </c>
      <c r="BI197" s="148">
        <f>IF(U197="nulová",N197,0)</f>
        <v>0</v>
      </c>
      <c r="BJ197" s="20" t="s">
        <v>137</v>
      </c>
      <c r="BK197" s="149">
        <f>ROUND(L197*K197,3)</f>
        <v>0</v>
      </c>
      <c r="BL197" s="20" t="s">
        <v>136</v>
      </c>
      <c r="BM197" s="20" t="s">
        <v>481</v>
      </c>
    </row>
    <row r="198" spans="2:51" s="10" customFormat="1" ht="16.5" customHeight="1">
      <c r="B198" s="157"/>
      <c r="C198" s="158"/>
      <c r="D198" s="158"/>
      <c r="E198" s="159" t="s">
        <v>5</v>
      </c>
      <c r="F198" s="237" t="s">
        <v>482</v>
      </c>
      <c r="G198" s="238"/>
      <c r="H198" s="238"/>
      <c r="I198" s="238"/>
      <c r="J198" s="158"/>
      <c r="K198" s="160">
        <v>603</v>
      </c>
      <c r="L198" s="158"/>
      <c r="M198" s="158"/>
      <c r="N198" s="158"/>
      <c r="O198" s="158"/>
      <c r="P198" s="158"/>
      <c r="Q198" s="158"/>
      <c r="R198" s="161"/>
      <c r="T198" s="162"/>
      <c r="U198" s="158"/>
      <c r="V198" s="158"/>
      <c r="W198" s="158"/>
      <c r="X198" s="158"/>
      <c r="Y198" s="158"/>
      <c r="Z198" s="158"/>
      <c r="AA198" s="163"/>
      <c r="AT198" s="164" t="s">
        <v>373</v>
      </c>
      <c r="AU198" s="164" t="s">
        <v>137</v>
      </c>
      <c r="AV198" s="10" t="s">
        <v>137</v>
      </c>
      <c r="AW198" s="10" t="s">
        <v>32</v>
      </c>
      <c r="AX198" s="10" t="s">
        <v>75</v>
      </c>
      <c r="AY198" s="164" t="s">
        <v>131</v>
      </c>
    </row>
    <row r="199" spans="2:51" s="11" customFormat="1" ht="16.5" customHeight="1">
      <c r="B199" s="165"/>
      <c r="C199" s="166"/>
      <c r="D199" s="166"/>
      <c r="E199" s="167" t="s">
        <v>5</v>
      </c>
      <c r="F199" s="239" t="s">
        <v>374</v>
      </c>
      <c r="G199" s="240"/>
      <c r="H199" s="240"/>
      <c r="I199" s="240"/>
      <c r="J199" s="166"/>
      <c r="K199" s="168">
        <v>603</v>
      </c>
      <c r="L199" s="166"/>
      <c r="M199" s="166"/>
      <c r="N199" s="166"/>
      <c r="O199" s="166"/>
      <c r="P199" s="166"/>
      <c r="Q199" s="166"/>
      <c r="R199" s="169"/>
      <c r="T199" s="170"/>
      <c r="U199" s="166"/>
      <c r="V199" s="166"/>
      <c r="W199" s="166"/>
      <c r="X199" s="166"/>
      <c r="Y199" s="166"/>
      <c r="Z199" s="166"/>
      <c r="AA199" s="171"/>
      <c r="AT199" s="172" t="s">
        <v>373</v>
      </c>
      <c r="AU199" s="172" t="s">
        <v>137</v>
      </c>
      <c r="AV199" s="11" t="s">
        <v>136</v>
      </c>
      <c r="AW199" s="11" t="s">
        <v>32</v>
      </c>
      <c r="AX199" s="11" t="s">
        <v>83</v>
      </c>
      <c r="AY199" s="172" t="s">
        <v>131</v>
      </c>
    </row>
    <row r="200" spans="2:65" s="1" customFormat="1" ht="25.5" customHeight="1">
      <c r="B200" s="139"/>
      <c r="C200" s="150" t="s">
        <v>186</v>
      </c>
      <c r="D200" s="150" t="s">
        <v>142</v>
      </c>
      <c r="E200" s="151" t="s">
        <v>483</v>
      </c>
      <c r="F200" s="243" t="s">
        <v>484</v>
      </c>
      <c r="G200" s="243"/>
      <c r="H200" s="243"/>
      <c r="I200" s="243"/>
      <c r="J200" s="152" t="s">
        <v>148</v>
      </c>
      <c r="K200" s="153">
        <v>41.004</v>
      </c>
      <c r="L200" s="244"/>
      <c r="M200" s="244"/>
      <c r="N200" s="244">
        <f>ROUND(L200*K200,3)</f>
        <v>0</v>
      </c>
      <c r="O200" s="232"/>
      <c r="P200" s="232"/>
      <c r="Q200" s="232"/>
      <c r="R200" s="144"/>
      <c r="T200" s="145" t="s">
        <v>5</v>
      </c>
      <c r="U200" s="42" t="s">
        <v>42</v>
      </c>
      <c r="V200" s="146">
        <v>0</v>
      </c>
      <c r="W200" s="146">
        <f>V200*K200</f>
        <v>0</v>
      </c>
      <c r="X200" s="146">
        <v>0</v>
      </c>
      <c r="Y200" s="146">
        <f>X200*K200</f>
        <v>0</v>
      </c>
      <c r="Z200" s="146">
        <v>0</v>
      </c>
      <c r="AA200" s="147">
        <f>Z200*K200</f>
        <v>0</v>
      </c>
      <c r="AR200" s="20" t="s">
        <v>145</v>
      </c>
      <c r="AT200" s="20" t="s">
        <v>142</v>
      </c>
      <c r="AU200" s="20" t="s">
        <v>137</v>
      </c>
      <c r="AY200" s="20" t="s">
        <v>131</v>
      </c>
      <c r="BE200" s="148">
        <f>IF(U200="základná",N200,0)</f>
        <v>0</v>
      </c>
      <c r="BF200" s="148">
        <f>IF(U200="znížená",N200,0)</f>
        <v>0</v>
      </c>
      <c r="BG200" s="148">
        <f>IF(U200="zákl. prenesená",N200,0)</f>
        <v>0</v>
      </c>
      <c r="BH200" s="148">
        <f>IF(U200="zníž. prenesená",N200,0)</f>
        <v>0</v>
      </c>
      <c r="BI200" s="148">
        <f>IF(U200="nulová",N200,0)</f>
        <v>0</v>
      </c>
      <c r="BJ200" s="20" t="s">
        <v>137</v>
      </c>
      <c r="BK200" s="149">
        <f>ROUND(L200*K200,3)</f>
        <v>0</v>
      </c>
      <c r="BL200" s="20" t="s">
        <v>136</v>
      </c>
      <c r="BM200" s="20" t="s">
        <v>485</v>
      </c>
    </row>
    <row r="201" spans="2:65" s="1" customFormat="1" ht="38.25" customHeight="1">
      <c r="B201" s="139"/>
      <c r="C201" s="140" t="s">
        <v>243</v>
      </c>
      <c r="D201" s="140" t="s">
        <v>132</v>
      </c>
      <c r="E201" s="141" t="s">
        <v>486</v>
      </c>
      <c r="F201" s="234" t="s">
        <v>487</v>
      </c>
      <c r="G201" s="234"/>
      <c r="H201" s="234"/>
      <c r="I201" s="234"/>
      <c r="J201" s="142" t="s">
        <v>337</v>
      </c>
      <c r="K201" s="143">
        <v>603</v>
      </c>
      <c r="L201" s="232"/>
      <c r="M201" s="232"/>
      <c r="N201" s="232">
        <f>ROUND(L201*K201,3)</f>
        <v>0</v>
      </c>
      <c r="O201" s="232"/>
      <c r="P201" s="232"/>
      <c r="Q201" s="232"/>
      <c r="R201" s="144"/>
      <c r="T201" s="145" t="s">
        <v>5</v>
      </c>
      <c r="U201" s="42" t="s">
        <v>42</v>
      </c>
      <c r="V201" s="146">
        <v>0</v>
      </c>
      <c r="W201" s="146">
        <f>V201*K201</f>
        <v>0</v>
      </c>
      <c r="X201" s="146">
        <v>0</v>
      </c>
      <c r="Y201" s="146">
        <f>X201*K201</f>
        <v>0</v>
      </c>
      <c r="Z201" s="146">
        <v>0</v>
      </c>
      <c r="AA201" s="147">
        <f>Z201*K201</f>
        <v>0</v>
      </c>
      <c r="AR201" s="20" t="s">
        <v>136</v>
      </c>
      <c r="AT201" s="20" t="s">
        <v>132</v>
      </c>
      <c r="AU201" s="20" t="s">
        <v>137</v>
      </c>
      <c r="AY201" s="20" t="s">
        <v>131</v>
      </c>
      <c r="BE201" s="148">
        <f>IF(U201="základná",N201,0)</f>
        <v>0</v>
      </c>
      <c r="BF201" s="148">
        <f>IF(U201="znížená",N201,0)</f>
        <v>0</v>
      </c>
      <c r="BG201" s="148">
        <f>IF(U201="zákl. prenesená",N201,0)</f>
        <v>0</v>
      </c>
      <c r="BH201" s="148">
        <f>IF(U201="zníž. prenesená",N201,0)</f>
        <v>0</v>
      </c>
      <c r="BI201" s="148">
        <f>IF(U201="nulová",N201,0)</f>
        <v>0</v>
      </c>
      <c r="BJ201" s="20" t="s">
        <v>137</v>
      </c>
      <c r="BK201" s="149">
        <f>ROUND(L201*K201,3)</f>
        <v>0</v>
      </c>
      <c r="BL201" s="20" t="s">
        <v>136</v>
      </c>
      <c r="BM201" s="20" t="s">
        <v>488</v>
      </c>
    </row>
    <row r="202" spans="2:65" s="1" customFormat="1" ht="25.5" customHeight="1">
      <c r="B202" s="139"/>
      <c r="C202" s="150" t="s">
        <v>190</v>
      </c>
      <c r="D202" s="150" t="s">
        <v>142</v>
      </c>
      <c r="E202" s="151" t="s">
        <v>489</v>
      </c>
      <c r="F202" s="243" t="s">
        <v>464</v>
      </c>
      <c r="G202" s="243"/>
      <c r="H202" s="243"/>
      <c r="I202" s="243"/>
      <c r="J202" s="152" t="s">
        <v>148</v>
      </c>
      <c r="K202" s="153">
        <v>30.753</v>
      </c>
      <c r="L202" s="244"/>
      <c r="M202" s="244"/>
      <c r="N202" s="244">
        <f>ROUND(L202*K202,3)</f>
        <v>0</v>
      </c>
      <c r="O202" s="232"/>
      <c r="P202" s="232"/>
      <c r="Q202" s="232"/>
      <c r="R202" s="144"/>
      <c r="T202" s="145" t="s">
        <v>5</v>
      </c>
      <c r="U202" s="42" t="s">
        <v>42</v>
      </c>
      <c r="V202" s="146">
        <v>0</v>
      </c>
      <c r="W202" s="146">
        <f>V202*K202</f>
        <v>0</v>
      </c>
      <c r="X202" s="146">
        <v>0</v>
      </c>
      <c r="Y202" s="146">
        <f>X202*K202</f>
        <v>0</v>
      </c>
      <c r="Z202" s="146">
        <v>0</v>
      </c>
      <c r="AA202" s="147">
        <f>Z202*K202</f>
        <v>0</v>
      </c>
      <c r="AR202" s="20" t="s">
        <v>145</v>
      </c>
      <c r="AT202" s="20" t="s">
        <v>142</v>
      </c>
      <c r="AU202" s="20" t="s">
        <v>137</v>
      </c>
      <c r="AY202" s="20" t="s">
        <v>131</v>
      </c>
      <c r="BE202" s="148">
        <f>IF(U202="základná",N202,0)</f>
        <v>0</v>
      </c>
      <c r="BF202" s="148">
        <f>IF(U202="znížená",N202,0)</f>
        <v>0</v>
      </c>
      <c r="BG202" s="148">
        <f>IF(U202="zákl. prenesená",N202,0)</f>
        <v>0</v>
      </c>
      <c r="BH202" s="148">
        <f>IF(U202="zníž. prenesená",N202,0)</f>
        <v>0</v>
      </c>
      <c r="BI202" s="148">
        <f>IF(U202="nulová",N202,0)</f>
        <v>0</v>
      </c>
      <c r="BJ202" s="20" t="s">
        <v>137</v>
      </c>
      <c r="BK202" s="149">
        <f>ROUND(L202*K202,3)</f>
        <v>0</v>
      </c>
      <c r="BL202" s="20" t="s">
        <v>136</v>
      </c>
      <c r="BM202" s="20" t="s">
        <v>490</v>
      </c>
    </row>
    <row r="203" spans="2:51" s="10" customFormat="1" ht="16.5" customHeight="1">
      <c r="B203" s="157"/>
      <c r="C203" s="158"/>
      <c r="D203" s="158"/>
      <c r="E203" s="159" t="s">
        <v>5</v>
      </c>
      <c r="F203" s="237" t="s">
        <v>491</v>
      </c>
      <c r="G203" s="238"/>
      <c r="H203" s="238"/>
      <c r="I203" s="238"/>
      <c r="J203" s="158"/>
      <c r="K203" s="160">
        <v>30.753</v>
      </c>
      <c r="L203" s="158"/>
      <c r="M203" s="158"/>
      <c r="N203" s="158"/>
      <c r="O203" s="158"/>
      <c r="P203" s="158"/>
      <c r="Q203" s="158"/>
      <c r="R203" s="161"/>
      <c r="T203" s="162"/>
      <c r="U203" s="158"/>
      <c r="V203" s="158"/>
      <c r="W203" s="158"/>
      <c r="X203" s="158"/>
      <c r="Y203" s="158"/>
      <c r="Z203" s="158"/>
      <c r="AA203" s="163"/>
      <c r="AT203" s="164" t="s">
        <v>373</v>
      </c>
      <c r="AU203" s="164" t="s">
        <v>137</v>
      </c>
      <c r="AV203" s="10" t="s">
        <v>137</v>
      </c>
      <c r="AW203" s="10" t="s">
        <v>32</v>
      </c>
      <c r="AX203" s="10" t="s">
        <v>75</v>
      </c>
      <c r="AY203" s="164" t="s">
        <v>131</v>
      </c>
    </row>
    <row r="204" spans="2:51" s="11" customFormat="1" ht="16.5" customHeight="1">
      <c r="B204" s="165"/>
      <c r="C204" s="166"/>
      <c r="D204" s="166"/>
      <c r="E204" s="167" t="s">
        <v>5</v>
      </c>
      <c r="F204" s="239" t="s">
        <v>374</v>
      </c>
      <c r="G204" s="240"/>
      <c r="H204" s="240"/>
      <c r="I204" s="240"/>
      <c r="J204" s="166"/>
      <c r="K204" s="168">
        <v>30.753</v>
      </c>
      <c r="L204" s="166"/>
      <c r="M204" s="166"/>
      <c r="N204" s="166"/>
      <c r="O204" s="166"/>
      <c r="P204" s="166"/>
      <c r="Q204" s="166"/>
      <c r="R204" s="169"/>
      <c r="T204" s="170"/>
      <c r="U204" s="166"/>
      <c r="V204" s="166"/>
      <c r="W204" s="166"/>
      <c r="X204" s="166"/>
      <c r="Y204" s="166"/>
      <c r="Z204" s="166"/>
      <c r="AA204" s="171"/>
      <c r="AT204" s="172" t="s">
        <v>373</v>
      </c>
      <c r="AU204" s="172" t="s">
        <v>137</v>
      </c>
      <c r="AV204" s="11" t="s">
        <v>136</v>
      </c>
      <c r="AW204" s="11" t="s">
        <v>32</v>
      </c>
      <c r="AX204" s="11" t="s">
        <v>83</v>
      </c>
      <c r="AY204" s="172" t="s">
        <v>131</v>
      </c>
    </row>
    <row r="205" spans="2:65" s="1" customFormat="1" ht="38.25" customHeight="1">
      <c r="B205" s="139"/>
      <c r="C205" s="140" t="s">
        <v>250</v>
      </c>
      <c r="D205" s="140" t="s">
        <v>132</v>
      </c>
      <c r="E205" s="141" t="s">
        <v>492</v>
      </c>
      <c r="F205" s="234" t="s">
        <v>493</v>
      </c>
      <c r="G205" s="234"/>
      <c r="H205" s="234"/>
      <c r="I205" s="234"/>
      <c r="J205" s="142" t="s">
        <v>337</v>
      </c>
      <c r="K205" s="143">
        <v>603</v>
      </c>
      <c r="L205" s="232"/>
      <c r="M205" s="232"/>
      <c r="N205" s="232">
        <f>ROUND(L205*K205,3)</f>
        <v>0</v>
      </c>
      <c r="O205" s="232"/>
      <c r="P205" s="232"/>
      <c r="Q205" s="232"/>
      <c r="R205" s="144"/>
      <c r="T205" s="145" t="s">
        <v>5</v>
      </c>
      <c r="U205" s="42" t="s">
        <v>42</v>
      </c>
      <c r="V205" s="146">
        <v>0</v>
      </c>
      <c r="W205" s="146">
        <f>V205*K205</f>
        <v>0</v>
      </c>
      <c r="X205" s="146">
        <v>0</v>
      </c>
      <c r="Y205" s="146">
        <f>X205*K205</f>
        <v>0</v>
      </c>
      <c r="Z205" s="146">
        <v>0</v>
      </c>
      <c r="AA205" s="147">
        <f>Z205*K205</f>
        <v>0</v>
      </c>
      <c r="AR205" s="20" t="s">
        <v>136</v>
      </c>
      <c r="AT205" s="20" t="s">
        <v>132</v>
      </c>
      <c r="AU205" s="20" t="s">
        <v>137</v>
      </c>
      <c r="AY205" s="20" t="s">
        <v>131</v>
      </c>
      <c r="BE205" s="148">
        <f>IF(U205="základná",N205,0)</f>
        <v>0</v>
      </c>
      <c r="BF205" s="148">
        <f>IF(U205="znížená",N205,0)</f>
        <v>0</v>
      </c>
      <c r="BG205" s="148">
        <f>IF(U205="zákl. prenesená",N205,0)</f>
        <v>0</v>
      </c>
      <c r="BH205" s="148">
        <f>IF(U205="zníž. prenesená",N205,0)</f>
        <v>0</v>
      </c>
      <c r="BI205" s="148">
        <f>IF(U205="nulová",N205,0)</f>
        <v>0</v>
      </c>
      <c r="BJ205" s="20" t="s">
        <v>137</v>
      </c>
      <c r="BK205" s="149">
        <f>ROUND(L205*K205,3)</f>
        <v>0</v>
      </c>
      <c r="BL205" s="20" t="s">
        <v>136</v>
      </c>
      <c r="BM205" s="20" t="s">
        <v>494</v>
      </c>
    </row>
    <row r="206" spans="2:65" s="1" customFormat="1" ht="25.5" customHeight="1">
      <c r="B206" s="139"/>
      <c r="C206" s="150" t="s">
        <v>193</v>
      </c>
      <c r="D206" s="150" t="s">
        <v>142</v>
      </c>
      <c r="E206" s="151" t="s">
        <v>495</v>
      </c>
      <c r="F206" s="243" t="s">
        <v>496</v>
      </c>
      <c r="G206" s="243"/>
      <c r="H206" s="243"/>
      <c r="I206" s="243"/>
      <c r="J206" s="152" t="s">
        <v>148</v>
      </c>
      <c r="K206" s="153">
        <v>51.315</v>
      </c>
      <c r="L206" s="244"/>
      <c r="M206" s="244"/>
      <c r="N206" s="244">
        <f>ROUND(L206*K206,3)</f>
        <v>0</v>
      </c>
      <c r="O206" s="232"/>
      <c r="P206" s="232"/>
      <c r="Q206" s="232"/>
      <c r="R206" s="144"/>
      <c r="T206" s="145" t="s">
        <v>5</v>
      </c>
      <c r="U206" s="42" t="s">
        <v>42</v>
      </c>
      <c r="V206" s="146">
        <v>0</v>
      </c>
      <c r="W206" s="146">
        <f>V206*K206</f>
        <v>0</v>
      </c>
      <c r="X206" s="146">
        <v>0</v>
      </c>
      <c r="Y206" s="146">
        <f>X206*K206</f>
        <v>0</v>
      </c>
      <c r="Z206" s="146">
        <v>0</v>
      </c>
      <c r="AA206" s="147">
        <f>Z206*K206</f>
        <v>0</v>
      </c>
      <c r="AR206" s="20" t="s">
        <v>145</v>
      </c>
      <c r="AT206" s="20" t="s">
        <v>142</v>
      </c>
      <c r="AU206" s="20" t="s">
        <v>137</v>
      </c>
      <c r="AY206" s="20" t="s">
        <v>131</v>
      </c>
      <c r="BE206" s="148">
        <f>IF(U206="základná",N206,0)</f>
        <v>0</v>
      </c>
      <c r="BF206" s="148">
        <f>IF(U206="znížená",N206,0)</f>
        <v>0</v>
      </c>
      <c r="BG206" s="148">
        <f>IF(U206="zákl. prenesená",N206,0)</f>
        <v>0</v>
      </c>
      <c r="BH206" s="148">
        <f>IF(U206="zníž. prenesená",N206,0)</f>
        <v>0</v>
      </c>
      <c r="BI206" s="148">
        <f>IF(U206="nulová",N206,0)</f>
        <v>0</v>
      </c>
      <c r="BJ206" s="20" t="s">
        <v>137</v>
      </c>
      <c r="BK206" s="149">
        <f>ROUND(L206*K206,3)</f>
        <v>0</v>
      </c>
      <c r="BL206" s="20" t="s">
        <v>136</v>
      </c>
      <c r="BM206" s="20" t="s">
        <v>497</v>
      </c>
    </row>
    <row r="207" spans="2:65" s="1" customFormat="1" ht="38.25" customHeight="1">
      <c r="B207" s="139"/>
      <c r="C207" s="140" t="s">
        <v>257</v>
      </c>
      <c r="D207" s="140" t="s">
        <v>132</v>
      </c>
      <c r="E207" s="141" t="s">
        <v>498</v>
      </c>
      <c r="F207" s="234" t="s">
        <v>499</v>
      </c>
      <c r="G207" s="234"/>
      <c r="H207" s="234"/>
      <c r="I207" s="234"/>
      <c r="J207" s="142" t="s">
        <v>337</v>
      </c>
      <c r="K207" s="143">
        <v>603</v>
      </c>
      <c r="L207" s="232"/>
      <c r="M207" s="232"/>
      <c r="N207" s="232">
        <f>ROUND(L207*K207,3)</f>
        <v>0</v>
      </c>
      <c r="O207" s="232"/>
      <c r="P207" s="232"/>
      <c r="Q207" s="232"/>
      <c r="R207" s="144"/>
      <c r="T207" s="145" t="s">
        <v>5</v>
      </c>
      <c r="U207" s="42" t="s">
        <v>42</v>
      </c>
      <c r="V207" s="146">
        <v>0</v>
      </c>
      <c r="W207" s="146">
        <f>V207*K207</f>
        <v>0</v>
      </c>
      <c r="X207" s="146">
        <v>0</v>
      </c>
      <c r="Y207" s="146">
        <f>X207*K207</f>
        <v>0</v>
      </c>
      <c r="Z207" s="146">
        <v>0</v>
      </c>
      <c r="AA207" s="147">
        <f>Z207*K207</f>
        <v>0</v>
      </c>
      <c r="AR207" s="20" t="s">
        <v>136</v>
      </c>
      <c r="AT207" s="20" t="s">
        <v>132</v>
      </c>
      <c r="AU207" s="20" t="s">
        <v>137</v>
      </c>
      <c r="AY207" s="20" t="s">
        <v>131</v>
      </c>
      <c r="BE207" s="148">
        <f>IF(U207="základná",N207,0)</f>
        <v>0</v>
      </c>
      <c r="BF207" s="148">
        <f>IF(U207="znížená",N207,0)</f>
        <v>0</v>
      </c>
      <c r="BG207" s="148">
        <f>IF(U207="zákl. prenesená",N207,0)</f>
        <v>0</v>
      </c>
      <c r="BH207" s="148">
        <f>IF(U207="zníž. prenesená",N207,0)</f>
        <v>0</v>
      </c>
      <c r="BI207" s="148">
        <f>IF(U207="nulová",N207,0)</f>
        <v>0</v>
      </c>
      <c r="BJ207" s="20" t="s">
        <v>137</v>
      </c>
      <c r="BK207" s="149">
        <f>ROUND(L207*K207,3)</f>
        <v>0</v>
      </c>
      <c r="BL207" s="20" t="s">
        <v>136</v>
      </c>
      <c r="BM207" s="20" t="s">
        <v>500</v>
      </c>
    </row>
    <row r="208" spans="2:65" s="1" customFormat="1" ht="25.5" customHeight="1">
      <c r="B208" s="139"/>
      <c r="C208" s="150" t="s">
        <v>197</v>
      </c>
      <c r="D208" s="150" t="s">
        <v>142</v>
      </c>
      <c r="E208" s="151" t="s">
        <v>501</v>
      </c>
      <c r="F208" s="243" t="s">
        <v>502</v>
      </c>
      <c r="G208" s="243"/>
      <c r="H208" s="243"/>
      <c r="I208" s="243"/>
      <c r="J208" s="152" t="s">
        <v>148</v>
      </c>
      <c r="K208" s="153">
        <v>194.768</v>
      </c>
      <c r="L208" s="244"/>
      <c r="M208" s="244"/>
      <c r="N208" s="244">
        <f>ROUND(L208*K208,3)</f>
        <v>0</v>
      </c>
      <c r="O208" s="232"/>
      <c r="P208" s="232"/>
      <c r="Q208" s="232"/>
      <c r="R208" s="144"/>
      <c r="T208" s="145" t="s">
        <v>5</v>
      </c>
      <c r="U208" s="42" t="s">
        <v>42</v>
      </c>
      <c r="V208" s="146">
        <v>0</v>
      </c>
      <c r="W208" s="146">
        <f>V208*K208</f>
        <v>0</v>
      </c>
      <c r="X208" s="146">
        <v>0</v>
      </c>
      <c r="Y208" s="146">
        <f>X208*K208</f>
        <v>0</v>
      </c>
      <c r="Z208" s="146">
        <v>0</v>
      </c>
      <c r="AA208" s="147">
        <f>Z208*K208</f>
        <v>0</v>
      </c>
      <c r="AR208" s="20" t="s">
        <v>145</v>
      </c>
      <c r="AT208" s="20" t="s">
        <v>142</v>
      </c>
      <c r="AU208" s="20" t="s">
        <v>137</v>
      </c>
      <c r="AY208" s="20" t="s">
        <v>131</v>
      </c>
      <c r="BE208" s="148">
        <f>IF(U208="základná",N208,0)</f>
        <v>0</v>
      </c>
      <c r="BF208" s="148">
        <f>IF(U208="znížená",N208,0)</f>
        <v>0</v>
      </c>
      <c r="BG208" s="148">
        <f>IF(U208="zákl. prenesená",N208,0)</f>
        <v>0</v>
      </c>
      <c r="BH208" s="148">
        <f>IF(U208="zníž. prenesená",N208,0)</f>
        <v>0</v>
      </c>
      <c r="BI208" s="148">
        <f>IF(U208="nulová",N208,0)</f>
        <v>0</v>
      </c>
      <c r="BJ208" s="20" t="s">
        <v>137</v>
      </c>
      <c r="BK208" s="149">
        <f>ROUND(L208*K208,3)</f>
        <v>0</v>
      </c>
      <c r="BL208" s="20" t="s">
        <v>136</v>
      </c>
      <c r="BM208" s="20" t="s">
        <v>503</v>
      </c>
    </row>
    <row r="209" spans="2:63" s="9" customFormat="1" ht="29.25" customHeight="1">
      <c r="B209" s="128"/>
      <c r="C209" s="129"/>
      <c r="D209" s="138" t="s">
        <v>360</v>
      </c>
      <c r="E209" s="138"/>
      <c r="F209" s="138"/>
      <c r="G209" s="138"/>
      <c r="H209" s="138"/>
      <c r="I209" s="138"/>
      <c r="J209" s="138"/>
      <c r="K209" s="138"/>
      <c r="L209" s="138"/>
      <c r="M209" s="138"/>
      <c r="N209" s="247">
        <f>BK209</f>
        <v>0</v>
      </c>
      <c r="O209" s="248"/>
      <c r="P209" s="248"/>
      <c r="Q209" s="248"/>
      <c r="R209" s="131"/>
      <c r="T209" s="132"/>
      <c r="U209" s="129"/>
      <c r="V209" s="129"/>
      <c r="W209" s="133">
        <f>SUM(W210:W212)</f>
        <v>0</v>
      </c>
      <c r="X209" s="129"/>
      <c r="Y209" s="133">
        <f>SUM(Y210:Y212)</f>
        <v>0</v>
      </c>
      <c r="Z209" s="129"/>
      <c r="AA209" s="134">
        <f>SUM(AA210:AA212)</f>
        <v>0</v>
      </c>
      <c r="AR209" s="135" t="s">
        <v>83</v>
      </c>
      <c r="AT209" s="136" t="s">
        <v>74</v>
      </c>
      <c r="AU209" s="136" t="s">
        <v>83</v>
      </c>
      <c r="AY209" s="135" t="s">
        <v>131</v>
      </c>
      <c r="BK209" s="137">
        <f>SUM(BK210:BK212)</f>
        <v>0</v>
      </c>
    </row>
    <row r="210" spans="2:65" s="1" customFormat="1" ht="38.25" customHeight="1">
      <c r="B210" s="139"/>
      <c r="C210" s="150" t="s">
        <v>265</v>
      </c>
      <c r="D210" s="150" t="s">
        <v>142</v>
      </c>
      <c r="E210" s="151" t="s">
        <v>504</v>
      </c>
      <c r="F210" s="243" t="s">
        <v>505</v>
      </c>
      <c r="G210" s="243"/>
      <c r="H210" s="243"/>
      <c r="I210" s="243"/>
      <c r="J210" s="152" t="s">
        <v>506</v>
      </c>
      <c r="K210" s="153">
        <v>1</v>
      </c>
      <c r="L210" s="244"/>
      <c r="M210" s="244"/>
      <c r="N210" s="244">
        <f>ROUND(L210*K210,3)</f>
        <v>0</v>
      </c>
      <c r="O210" s="232"/>
      <c r="P210" s="232"/>
      <c r="Q210" s="232"/>
      <c r="R210" s="144"/>
      <c r="T210" s="145" t="s">
        <v>5</v>
      </c>
      <c r="U210" s="42" t="s">
        <v>42</v>
      </c>
      <c r="V210" s="146">
        <v>0</v>
      </c>
      <c r="W210" s="146">
        <f>V210*K210</f>
        <v>0</v>
      </c>
      <c r="X210" s="146">
        <v>0</v>
      </c>
      <c r="Y210" s="146">
        <f>X210*K210</f>
        <v>0</v>
      </c>
      <c r="Z210" s="146">
        <v>0</v>
      </c>
      <c r="AA210" s="147">
        <f>Z210*K210</f>
        <v>0</v>
      </c>
      <c r="AR210" s="20" t="s">
        <v>145</v>
      </c>
      <c r="AT210" s="20" t="s">
        <v>142</v>
      </c>
      <c r="AU210" s="20" t="s">
        <v>137</v>
      </c>
      <c r="AY210" s="20" t="s">
        <v>131</v>
      </c>
      <c r="BE210" s="148">
        <f>IF(U210="základná",N210,0)</f>
        <v>0</v>
      </c>
      <c r="BF210" s="148">
        <f>IF(U210="znížená",N210,0)</f>
        <v>0</v>
      </c>
      <c r="BG210" s="148">
        <f>IF(U210="zákl. prenesená",N210,0)</f>
        <v>0</v>
      </c>
      <c r="BH210" s="148">
        <f>IF(U210="zníž. prenesená",N210,0)</f>
        <v>0</v>
      </c>
      <c r="BI210" s="148">
        <f>IF(U210="nulová",N210,0)</f>
        <v>0</v>
      </c>
      <c r="BJ210" s="20" t="s">
        <v>137</v>
      </c>
      <c r="BK210" s="149">
        <f>ROUND(L210*K210,3)</f>
        <v>0</v>
      </c>
      <c r="BL210" s="20" t="s">
        <v>136</v>
      </c>
      <c r="BM210" s="20" t="s">
        <v>507</v>
      </c>
    </row>
    <row r="211" spans="2:65" s="1" customFormat="1" ht="25.5" customHeight="1">
      <c r="B211" s="139"/>
      <c r="C211" s="140" t="s">
        <v>200</v>
      </c>
      <c r="D211" s="140" t="s">
        <v>132</v>
      </c>
      <c r="E211" s="141" t="s">
        <v>508</v>
      </c>
      <c r="F211" s="234" t="s">
        <v>509</v>
      </c>
      <c r="G211" s="234"/>
      <c r="H211" s="234"/>
      <c r="I211" s="234"/>
      <c r="J211" s="142" t="s">
        <v>135</v>
      </c>
      <c r="K211" s="143">
        <v>1</v>
      </c>
      <c r="L211" s="232"/>
      <c r="M211" s="232"/>
      <c r="N211" s="232">
        <f>ROUND(L211*K211,3)</f>
        <v>0</v>
      </c>
      <c r="O211" s="232"/>
      <c r="P211" s="232"/>
      <c r="Q211" s="232"/>
      <c r="R211" s="144"/>
      <c r="T211" s="145" t="s">
        <v>5</v>
      </c>
      <c r="U211" s="42" t="s">
        <v>42</v>
      </c>
      <c r="V211" s="146">
        <v>0</v>
      </c>
      <c r="W211" s="146">
        <f>V211*K211</f>
        <v>0</v>
      </c>
      <c r="X211" s="146">
        <v>0</v>
      </c>
      <c r="Y211" s="146">
        <f>X211*K211</f>
        <v>0</v>
      </c>
      <c r="Z211" s="146">
        <v>0</v>
      </c>
      <c r="AA211" s="147">
        <f>Z211*K211</f>
        <v>0</v>
      </c>
      <c r="AR211" s="20" t="s">
        <v>136</v>
      </c>
      <c r="AT211" s="20" t="s">
        <v>132</v>
      </c>
      <c r="AU211" s="20" t="s">
        <v>137</v>
      </c>
      <c r="AY211" s="20" t="s">
        <v>131</v>
      </c>
      <c r="BE211" s="148">
        <f>IF(U211="základná",N211,0)</f>
        <v>0</v>
      </c>
      <c r="BF211" s="148">
        <f>IF(U211="znížená",N211,0)</f>
        <v>0</v>
      </c>
      <c r="BG211" s="148">
        <f>IF(U211="zákl. prenesená",N211,0)</f>
        <v>0</v>
      </c>
      <c r="BH211" s="148">
        <f>IF(U211="zníž. prenesená",N211,0)</f>
        <v>0</v>
      </c>
      <c r="BI211" s="148">
        <f>IF(U211="nulová",N211,0)</f>
        <v>0</v>
      </c>
      <c r="BJ211" s="20" t="s">
        <v>137</v>
      </c>
      <c r="BK211" s="149">
        <f>ROUND(L211*K211,3)</f>
        <v>0</v>
      </c>
      <c r="BL211" s="20" t="s">
        <v>136</v>
      </c>
      <c r="BM211" s="20" t="s">
        <v>510</v>
      </c>
    </row>
    <row r="212" spans="2:65" s="1" customFormat="1" ht="25.5" customHeight="1">
      <c r="B212" s="139"/>
      <c r="C212" s="150" t="s">
        <v>272</v>
      </c>
      <c r="D212" s="150" t="s">
        <v>142</v>
      </c>
      <c r="E212" s="151" t="s">
        <v>511</v>
      </c>
      <c r="F212" s="243" t="s">
        <v>512</v>
      </c>
      <c r="G212" s="243"/>
      <c r="H212" s="243"/>
      <c r="I212" s="243"/>
      <c r="J212" s="152" t="s">
        <v>135</v>
      </c>
      <c r="K212" s="153">
        <v>1</v>
      </c>
      <c r="L212" s="244"/>
      <c r="M212" s="244"/>
      <c r="N212" s="244">
        <f>ROUND(L212*K212,3)</f>
        <v>0</v>
      </c>
      <c r="O212" s="232"/>
      <c r="P212" s="232"/>
      <c r="Q212" s="232"/>
      <c r="R212" s="144"/>
      <c r="T212" s="145" t="s">
        <v>5</v>
      </c>
      <c r="U212" s="42" t="s">
        <v>42</v>
      </c>
      <c r="V212" s="146">
        <v>0</v>
      </c>
      <c r="W212" s="146">
        <f>V212*K212</f>
        <v>0</v>
      </c>
      <c r="X212" s="146">
        <v>0</v>
      </c>
      <c r="Y212" s="146">
        <f>X212*K212</f>
        <v>0</v>
      </c>
      <c r="Z212" s="146">
        <v>0</v>
      </c>
      <c r="AA212" s="147">
        <f>Z212*K212</f>
        <v>0</v>
      </c>
      <c r="AR212" s="20" t="s">
        <v>145</v>
      </c>
      <c r="AT212" s="20" t="s">
        <v>142</v>
      </c>
      <c r="AU212" s="20" t="s">
        <v>137</v>
      </c>
      <c r="AY212" s="20" t="s">
        <v>131</v>
      </c>
      <c r="BE212" s="148">
        <f>IF(U212="základná",N212,0)</f>
        <v>0</v>
      </c>
      <c r="BF212" s="148">
        <f>IF(U212="znížená",N212,0)</f>
        <v>0</v>
      </c>
      <c r="BG212" s="148">
        <f>IF(U212="zákl. prenesená",N212,0)</f>
        <v>0</v>
      </c>
      <c r="BH212" s="148">
        <f>IF(U212="zníž. prenesená",N212,0)</f>
        <v>0</v>
      </c>
      <c r="BI212" s="148">
        <f>IF(U212="nulová",N212,0)</f>
        <v>0</v>
      </c>
      <c r="BJ212" s="20" t="s">
        <v>137</v>
      </c>
      <c r="BK212" s="149">
        <f>ROUND(L212*K212,3)</f>
        <v>0</v>
      </c>
      <c r="BL212" s="20" t="s">
        <v>136</v>
      </c>
      <c r="BM212" s="20" t="s">
        <v>513</v>
      </c>
    </row>
    <row r="213" spans="2:63" s="9" customFormat="1" ht="29.25" customHeight="1">
      <c r="B213" s="128"/>
      <c r="C213" s="129"/>
      <c r="D213" s="138" t="s">
        <v>361</v>
      </c>
      <c r="E213" s="138"/>
      <c r="F213" s="138"/>
      <c r="G213" s="138"/>
      <c r="H213" s="138"/>
      <c r="I213" s="138"/>
      <c r="J213" s="138"/>
      <c r="K213" s="138"/>
      <c r="L213" s="138"/>
      <c r="M213" s="138"/>
      <c r="N213" s="247">
        <f>BK213</f>
        <v>0</v>
      </c>
      <c r="O213" s="248"/>
      <c r="P213" s="248"/>
      <c r="Q213" s="248"/>
      <c r="R213" s="131"/>
      <c r="T213" s="132"/>
      <c r="U213" s="129"/>
      <c r="V213" s="129"/>
      <c r="W213" s="133">
        <f>SUM(W214:W223)</f>
        <v>0</v>
      </c>
      <c r="X213" s="129"/>
      <c r="Y213" s="133">
        <f>SUM(Y214:Y223)</f>
        <v>0</v>
      </c>
      <c r="Z213" s="129"/>
      <c r="AA213" s="134">
        <f>SUM(AA214:AA223)</f>
        <v>0</v>
      </c>
      <c r="AR213" s="135" t="s">
        <v>83</v>
      </c>
      <c r="AT213" s="136" t="s">
        <v>74</v>
      </c>
      <c r="AU213" s="136" t="s">
        <v>83</v>
      </c>
      <c r="AY213" s="135" t="s">
        <v>131</v>
      </c>
      <c r="BK213" s="137">
        <f>SUM(BK214:BK223)</f>
        <v>0</v>
      </c>
    </row>
    <row r="214" spans="2:65" s="1" customFormat="1" ht="38.25" customHeight="1">
      <c r="B214" s="139"/>
      <c r="C214" s="140" t="s">
        <v>204</v>
      </c>
      <c r="D214" s="140" t="s">
        <v>132</v>
      </c>
      <c r="E214" s="141" t="s">
        <v>514</v>
      </c>
      <c r="F214" s="234" t="s">
        <v>515</v>
      </c>
      <c r="G214" s="234"/>
      <c r="H214" s="234"/>
      <c r="I214" s="234"/>
      <c r="J214" s="142" t="s">
        <v>157</v>
      </c>
      <c r="K214" s="143">
        <v>108</v>
      </c>
      <c r="L214" s="232"/>
      <c r="M214" s="232"/>
      <c r="N214" s="232">
        <f>ROUND(L214*K214,3)</f>
        <v>0</v>
      </c>
      <c r="O214" s="232"/>
      <c r="P214" s="232"/>
      <c r="Q214" s="232"/>
      <c r="R214" s="144"/>
      <c r="T214" s="145" t="s">
        <v>5</v>
      </c>
      <c r="U214" s="42" t="s">
        <v>42</v>
      </c>
      <c r="V214" s="146">
        <v>0</v>
      </c>
      <c r="W214" s="146">
        <f>V214*K214</f>
        <v>0</v>
      </c>
      <c r="X214" s="146">
        <v>0</v>
      </c>
      <c r="Y214" s="146">
        <f>X214*K214</f>
        <v>0</v>
      </c>
      <c r="Z214" s="146">
        <v>0</v>
      </c>
      <c r="AA214" s="147">
        <f>Z214*K214</f>
        <v>0</v>
      </c>
      <c r="AR214" s="20" t="s">
        <v>136</v>
      </c>
      <c r="AT214" s="20" t="s">
        <v>132</v>
      </c>
      <c r="AU214" s="20" t="s">
        <v>137</v>
      </c>
      <c r="AY214" s="20" t="s">
        <v>131</v>
      </c>
      <c r="BE214" s="148">
        <f>IF(U214="základná",N214,0)</f>
        <v>0</v>
      </c>
      <c r="BF214" s="148">
        <f>IF(U214="znížená",N214,0)</f>
        <v>0</v>
      </c>
      <c r="BG214" s="148">
        <f>IF(U214="zákl. prenesená",N214,0)</f>
        <v>0</v>
      </c>
      <c r="BH214" s="148">
        <f>IF(U214="zníž. prenesená",N214,0)</f>
        <v>0</v>
      </c>
      <c r="BI214" s="148">
        <f>IF(U214="nulová",N214,0)</f>
        <v>0</v>
      </c>
      <c r="BJ214" s="20" t="s">
        <v>137</v>
      </c>
      <c r="BK214" s="149">
        <f>ROUND(L214*K214,3)</f>
        <v>0</v>
      </c>
      <c r="BL214" s="20" t="s">
        <v>136</v>
      </c>
      <c r="BM214" s="20" t="s">
        <v>516</v>
      </c>
    </row>
    <row r="215" spans="2:65" s="1" customFormat="1" ht="25.5" customHeight="1">
      <c r="B215" s="139"/>
      <c r="C215" s="140" t="s">
        <v>279</v>
      </c>
      <c r="D215" s="140" t="s">
        <v>132</v>
      </c>
      <c r="E215" s="141" t="s">
        <v>517</v>
      </c>
      <c r="F215" s="234" t="s">
        <v>518</v>
      </c>
      <c r="G215" s="234"/>
      <c r="H215" s="234"/>
      <c r="I215" s="234"/>
      <c r="J215" s="142" t="s">
        <v>370</v>
      </c>
      <c r="K215" s="143">
        <v>6.48</v>
      </c>
      <c r="L215" s="232"/>
      <c r="M215" s="232"/>
      <c r="N215" s="232">
        <f>ROUND(L215*K215,3)</f>
        <v>0</v>
      </c>
      <c r="O215" s="232"/>
      <c r="P215" s="232"/>
      <c r="Q215" s="232"/>
      <c r="R215" s="144"/>
      <c r="T215" s="145" t="s">
        <v>5</v>
      </c>
      <c r="U215" s="42" t="s">
        <v>42</v>
      </c>
      <c r="V215" s="146">
        <v>0</v>
      </c>
      <c r="W215" s="146">
        <f>V215*K215</f>
        <v>0</v>
      </c>
      <c r="X215" s="146">
        <v>0</v>
      </c>
      <c r="Y215" s="146">
        <f>X215*K215</f>
        <v>0</v>
      </c>
      <c r="Z215" s="146">
        <v>0</v>
      </c>
      <c r="AA215" s="147">
        <f>Z215*K215</f>
        <v>0</v>
      </c>
      <c r="AR215" s="20" t="s">
        <v>136</v>
      </c>
      <c r="AT215" s="20" t="s">
        <v>132</v>
      </c>
      <c r="AU215" s="20" t="s">
        <v>137</v>
      </c>
      <c r="AY215" s="20" t="s">
        <v>131</v>
      </c>
      <c r="BE215" s="148">
        <f>IF(U215="základná",N215,0)</f>
        <v>0</v>
      </c>
      <c r="BF215" s="148">
        <f>IF(U215="znížená",N215,0)</f>
        <v>0</v>
      </c>
      <c r="BG215" s="148">
        <f>IF(U215="zákl. prenesená",N215,0)</f>
        <v>0</v>
      </c>
      <c r="BH215" s="148">
        <f>IF(U215="zníž. prenesená",N215,0)</f>
        <v>0</v>
      </c>
      <c r="BI215" s="148">
        <f>IF(U215="nulová",N215,0)</f>
        <v>0</v>
      </c>
      <c r="BJ215" s="20" t="s">
        <v>137</v>
      </c>
      <c r="BK215" s="149">
        <f>ROUND(L215*K215,3)</f>
        <v>0</v>
      </c>
      <c r="BL215" s="20" t="s">
        <v>136</v>
      </c>
      <c r="BM215" s="20" t="s">
        <v>519</v>
      </c>
    </row>
    <row r="216" spans="2:51" s="10" customFormat="1" ht="16.5" customHeight="1">
      <c r="B216" s="157"/>
      <c r="C216" s="158"/>
      <c r="D216" s="158"/>
      <c r="E216" s="159" t="s">
        <v>5</v>
      </c>
      <c r="F216" s="237" t="s">
        <v>520</v>
      </c>
      <c r="G216" s="238"/>
      <c r="H216" s="238"/>
      <c r="I216" s="238"/>
      <c r="J216" s="158"/>
      <c r="K216" s="160">
        <v>6.48</v>
      </c>
      <c r="L216" s="158"/>
      <c r="M216" s="158"/>
      <c r="N216" s="158"/>
      <c r="O216" s="158"/>
      <c r="P216" s="158"/>
      <c r="Q216" s="158"/>
      <c r="R216" s="161"/>
      <c r="T216" s="162"/>
      <c r="U216" s="158"/>
      <c r="V216" s="158"/>
      <c r="W216" s="158"/>
      <c r="X216" s="158"/>
      <c r="Y216" s="158"/>
      <c r="Z216" s="158"/>
      <c r="AA216" s="163"/>
      <c r="AT216" s="164" t="s">
        <v>373</v>
      </c>
      <c r="AU216" s="164" t="s">
        <v>137</v>
      </c>
      <c r="AV216" s="10" t="s">
        <v>137</v>
      </c>
      <c r="AW216" s="10" t="s">
        <v>32</v>
      </c>
      <c r="AX216" s="10" t="s">
        <v>75</v>
      </c>
      <c r="AY216" s="164" t="s">
        <v>131</v>
      </c>
    </row>
    <row r="217" spans="2:51" s="11" customFormat="1" ht="16.5" customHeight="1">
      <c r="B217" s="165"/>
      <c r="C217" s="166"/>
      <c r="D217" s="166"/>
      <c r="E217" s="167" t="s">
        <v>5</v>
      </c>
      <c r="F217" s="239" t="s">
        <v>374</v>
      </c>
      <c r="G217" s="240"/>
      <c r="H217" s="240"/>
      <c r="I217" s="240"/>
      <c r="J217" s="166"/>
      <c r="K217" s="168">
        <v>6.48</v>
      </c>
      <c r="L217" s="166"/>
      <c r="M217" s="166"/>
      <c r="N217" s="166"/>
      <c r="O217" s="166"/>
      <c r="P217" s="166"/>
      <c r="Q217" s="166"/>
      <c r="R217" s="169"/>
      <c r="T217" s="170"/>
      <c r="U217" s="166"/>
      <c r="V217" s="166"/>
      <c r="W217" s="166"/>
      <c r="X217" s="166"/>
      <c r="Y217" s="166"/>
      <c r="Z217" s="166"/>
      <c r="AA217" s="171"/>
      <c r="AT217" s="172" t="s">
        <v>373</v>
      </c>
      <c r="AU217" s="172" t="s">
        <v>137</v>
      </c>
      <c r="AV217" s="11" t="s">
        <v>136</v>
      </c>
      <c r="AW217" s="11" t="s">
        <v>32</v>
      </c>
      <c r="AX217" s="11" t="s">
        <v>83</v>
      </c>
      <c r="AY217" s="172" t="s">
        <v>131</v>
      </c>
    </row>
    <row r="218" spans="2:65" s="1" customFormat="1" ht="51" customHeight="1">
      <c r="B218" s="139"/>
      <c r="C218" s="140" t="s">
        <v>207</v>
      </c>
      <c r="D218" s="140" t="s">
        <v>132</v>
      </c>
      <c r="E218" s="141" t="s">
        <v>521</v>
      </c>
      <c r="F218" s="234" t="s">
        <v>522</v>
      </c>
      <c r="G218" s="234"/>
      <c r="H218" s="234"/>
      <c r="I218" s="234"/>
      <c r="J218" s="142" t="s">
        <v>135</v>
      </c>
      <c r="K218" s="143">
        <v>12</v>
      </c>
      <c r="L218" s="232"/>
      <c r="M218" s="232"/>
      <c r="N218" s="232">
        <f>ROUND(L218*K218,3)</f>
        <v>0</v>
      </c>
      <c r="O218" s="232"/>
      <c r="P218" s="232"/>
      <c r="Q218" s="232"/>
      <c r="R218" s="144"/>
      <c r="T218" s="145" t="s">
        <v>5</v>
      </c>
      <c r="U218" s="42" t="s">
        <v>42</v>
      </c>
      <c r="V218" s="146">
        <v>0</v>
      </c>
      <c r="W218" s="146">
        <f>V218*K218</f>
        <v>0</v>
      </c>
      <c r="X218" s="146">
        <v>0</v>
      </c>
      <c r="Y218" s="146">
        <f>X218*K218</f>
        <v>0</v>
      </c>
      <c r="Z218" s="146">
        <v>0</v>
      </c>
      <c r="AA218" s="147">
        <f>Z218*K218</f>
        <v>0</v>
      </c>
      <c r="AR218" s="20" t="s">
        <v>136</v>
      </c>
      <c r="AT218" s="20" t="s">
        <v>132</v>
      </c>
      <c r="AU218" s="20" t="s">
        <v>137</v>
      </c>
      <c r="AY218" s="20" t="s">
        <v>131</v>
      </c>
      <c r="BE218" s="148">
        <f>IF(U218="základná",N218,0)</f>
        <v>0</v>
      </c>
      <c r="BF218" s="148">
        <f>IF(U218="znížená",N218,0)</f>
        <v>0</v>
      </c>
      <c r="BG218" s="148">
        <f>IF(U218="zákl. prenesená",N218,0)</f>
        <v>0</v>
      </c>
      <c r="BH218" s="148">
        <f>IF(U218="zníž. prenesená",N218,0)</f>
        <v>0</v>
      </c>
      <c r="BI218" s="148">
        <f>IF(U218="nulová",N218,0)</f>
        <v>0</v>
      </c>
      <c r="BJ218" s="20" t="s">
        <v>137</v>
      </c>
      <c r="BK218" s="149">
        <f>ROUND(L218*K218,3)</f>
        <v>0</v>
      </c>
      <c r="BL218" s="20" t="s">
        <v>136</v>
      </c>
      <c r="BM218" s="20" t="s">
        <v>523</v>
      </c>
    </row>
    <row r="219" spans="2:65" s="1" customFormat="1" ht="38.25" customHeight="1">
      <c r="B219" s="139"/>
      <c r="C219" s="140" t="s">
        <v>285</v>
      </c>
      <c r="D219" s="140" t="s">
        <v>132</v>
      </c>
      <c r="E219" s="141" t="s">
        <v>524</v>
      </c>
      <c r="F219" s="234" t="s">
        <v>525</v>
      </c>
      <c r="G219" s="234"/>
      <c r="H219" s="234"/>
      <c r="I219" s="234"/>
      <c r="J219" s="142" t="s">
        <v>135</v>
      </c>
      <c r="K219" s="143">
        <v>42</v>
      </c>
      <c r="L219" s="232"/>
      <c r="M219" s="232"/>
      <c r="N219" s="232">
        <f>ROUND(L219*K219,3)</f>
        <v>0</v>
      </c>
      <c r="O219" s="232"/>
      <c r="P219" s="232"/>
      <c r="Q219" s="232"/>
      <c r="R219" s="144"/>
      <c r="T219" s="145" t="s">
        <v>5</v>
      </c>
      <c r="U219" s="42" t="s">
        <v>42</v>
      </c>
      <c r="V219" s="146">
        <v>0</v>
      </c>
      <c r="W219" s="146">
        <f>V219*K219</f>
        <v>0</v>
      </c>
      <c r="X219" s="146">
        <v>0</v>
      </c>
      <c r="Y219" s="146">
        <f>X219*K219</f>
        <v>0</v>
      </c>
      <c r="Z219" s="146">
        <v>0</v>
      </c>
      <c r="AA219" s="147">
        <f>Z219*K219</f>
        <v>0</v>
      </c>
      <c r="AR219" s="20" t="s">
        <v>136</v>
      </c>
      <c r="AT219" s="20" t="s">
        <v>132</v>
      </c>
      <c r="AU219" s="20" t="s">
        <v>137</v>
      </c>
      <c r="AY219" s="20" t="s">
        <v>131</v>
      </c>
      <c r="BE219" s="148">
        <f>IF(U219="základná",N219,0)</f>
        <v>0</v>
      </c>
      <c r="BF219" s="148">
        <f>IF(U219="znížená",N219,0)</f>
        <v>0</v>
      </c>
      <c r="BG219" s="148">
        <f>IF(U219="zákl. prenesená",N219,0)</f>
        <v>0</v>
      </c>
      <c r="BH219" s="148">
        <f>IF(U219="zníž. prenesená",N219,0)</f>
        <v>0</v>
      </c>
      <c r="BI219" s="148">
        <f>IF(U219="nulová",N219,0)</f>
        <v>0</v>
      </c>
      <c r="BJ219" s="20" t="s">
        <v>137</v>
      </c>
      <c r="BK219" s="149">
        <f>ROUND(L219*K219,3)</f>
        <v>0</v>
      </c>
      <c r="BL219" s="20" t="s">
        <v>136</v>
      </c>
      <c r="BM219" s="20" t="s">
        <v>526</v>
      </c>
    </row>
    <row r="220" spans="2:65" s="1" customFormat="1" ht="25.5" customHeight="1">
      <c r="B220" s="139"/>
      <c r="C220" s="140" t="s">
        <v>211</v>
      </c>
      <c r="D220" s="140" t="s">
        <v>132</v>
      </c>
      <c r="E220" s="141" t="s">
        <v>527</v>
      </c>
      <c r="F220" s="234" t="s">
        <v>528</v>
      </c>
      <c r="G220" s="234"/>
      <c r="H220" s="234"/>
      <c r="I220" s="234"/>
      <c r="J220" s="142" t="s">
        <v>135</v>
      </c>
      <c r="K220" s="143">
        <v>4</v>
      </c>
      <c r="L220" s="232"/>
      <c r="M220" s="232"/>
      <c r="N220" s="232">
        <f>ROUND(L220*K220,3)</f>
        <v>0</v>
      </c>
      <c r="O220" s="232"/>
      <c r="P220" s="232"/>
      <c r="Q220" s="232"/>
      <c r="R220" s="144"/>
      <c r="T220" s="145" t="s">
        <v>5</v>
      </c>
      <c r="U220" s="42" t="s">
        <v>42</v>
      </c>
      <c r="V220" s="146">
        <v>0</v>
      </c>
      <c r="W220" s="146">
        <f>V220*K220</f>
        <v>0</v>
      </c>
      <c r="X220" s="146">
        <v>0</v>
      </c>
      <c r="Y220" s="146">
        <f>X220*K220</f>
        <v>0</v>
      </c>
      <c r="Z220" s="146">
        <v>0</v>
      </c>
      <c r="AA220" s="147">
        <f>Z220*K220</f>
        <v>0</v>
      </c>
      <c r="AR220" s="20" t="s">
        <v>136</v>
      </c>
      <c r="AT220" s="20" t="s">
        <v>132</v>
      </c>
      <c r="AU220" s="20" t="s">
        <v>137</v>
      </c>
      <c r="AY220" s="20" t="s">
        <v>131</v>
      </c>
      <c r="BE220" s="148">
        <f>IF(U220="základná",N220,0)</f>
        <v>0</v>
      </c>
      <c r="BF220" s="148">
        <f>IF(U220="znížená",N220,0)</f>
        <v>0</v>
      </c>
      <c r="BG220" s="148">
        <f>IF(U220="zákl. prenesená",N220,0)</f>
        <v>0</v>
      </c>
      <c r="BH220" s="148">
        <f>IF(U220="zníž. prenesená",N220,0)</f>
        <v>0</v>
      </c>
      <c r="BI220" s="148">
        <f>IF(U220="nulová",N220,0)</f>
        <v>0</v>
      </c>
      <c r="BJ220" s="20" t="s">
        <v>137</v>
      </c>
      <c r="BK220" s="149">
        <f>ROUND(L220*K220,3)</f>
        <v>0</v>
      </c>
      <c r="BL220" s="20" t="s">
        <v>136</v>
      </c>
      <c r="BM220" s="20" t="s">
        <v>529</v>
      </c>
    </row>
    <row r="221" spans="2:65" s="1" customFormat="1" ht="25.5" customHeight="1">
      <c r="B221" s="139"/>
      <c r="C221" s="150" t="s">
        <v>292</v>
      </c>
      <c r="D221" s="150" t="s">
        <v>142</v>
      </c>
      <c r="E221" s="151" t="s">
        <v>530</v>
      </c>
      <c r="F221" s="243" t="s">
        <v>531</v>
      </c>
      <c r="G221" s="243"/>
      <c r="H221" s="243"/>
      <c r="I221" s="243"/>
      <c r="J221" s="152" t="s">
        <v>135</v>
      </c>
      <c r="K221" s="153">
        <v>108</v>
      </c>
      <c r="L221" s="244"/>
      <c r="M221" s="244"/>
      <c r="N221" s="244">
        <f>ROUND(L221*K221,3)</f>
        <v>0</v>
      </c>
      <c r="O221" s="232"/>
      <c r="P221" s="232"/>
      <c r="Q221" s="232"/>
      <c r="R221" s="144"/>
      <c r="T221" s="145" t="s">
        <v>5</v>
      </c>
      <c r="U221" s="42" t="s">
        <v>42</v>
      </c>
      <c r="V221" s="146">
        <v>0</v>
      </c>
      <c r="W221" s="146">
        <f>V221*K221</f>
        <v>0</v>
      </c>
      <c r="X221" s="146">
        <v>0</v>
      </c>
      <c r="Y221" s="146">
        <f>X221*K221</f>
        <v>0</v>
      </c>
      <c r="Z221" s="146">
        <v>0</v>
      </c>
      <c r="AA221" s="147">
        <f>Z221*K221</f>
        <v>0</v>
      </c>
      <c r="AR221" s="20" t="s">
        <v>145</v>
      </c>
      <c r="AT221" s="20" t="s">
        <v>142</v>
      </c>
      <c r="AU221" s="20" t="s">
        <v>137</v>
      </c>
      <c r="AY221" s="20" t="s">
        <v>131</v>
      </c>
      <c r="BE221" s="148">
        <f>IF(U221="základná",N221,0)</f>
        <v>0</v>
      </c>
      <c r="BF221" s="148">
        <f>IF(U221="znížená",N221,0)</f>
        <v>0</v>
      </c>
      <c r="BG221" s="148">
        <f>IF(U221="zákl. prenesená",N221,0)</f>
        <v>0</v>
      </c>
      <c r="BH221" s="148">
        <f>IF(U221="zníž. prenesená",N221,0)</f>
        <v>0</v>
      </c>
      <c r="BI221" s="148">
        <f>IF(U221="nulová",N221,0)</f>
        <v>0</v>
      </c>
      <c r="BJ221" s="20" t="s">
        <v>137</v>
      </c>
      <c r="BK221" s="149">
        <f>ROUND(L221*K221,3)</f>
        <v>0</v>
      </c>
      <c r="BL221" s="20" t="s">
        <v>136</v>
      </c>
      <c r="BM221" s="20" t="s">
        <v>532</v>
      </c>
    </row>
    <row r="222" spans="2:51" s="10" customFormat="1" ht="16.5" customHeight="1">
      <c r="B222" s="157"/>
      <c r="C222" s="158"/>
      <c r="D222" s="158"/>
      <c r="E222" s="159" t="s">
        <v>5</v>
      </c>
      <c r="F222" s="237" t="s">
        <v>323</v>
      </c>
      <c r="G222" s="238"/>
      <c r="H222" s="238"/>
      <c r="I222" s="238"/>
      <c r="J222" s="158"/>
      <c r="K222" s="160">
        <v>108</v>
      </c>
      <c r="L222" s="158"/>
      <c r="M222" s="158"/>
      <c r="N222" s="158"/>
      <c r="O222" s="158"/>
      <c r="P222" s="158"/>
      <c r="Q222" s="158"/>
      <c r="R222" s="161"/>
      <c r="T222" s="162"/>
      <c r="U222" s="158"/>
      <c r="V222" s="158"/>
      <c r="W222" s="158"/>
      <c r="X222" s="158"/>
      <c r="Y222" s="158"/>
      <c r="Z222" s="158"/>
      <c r="AA222" s="163"/>
      <c r="AT222" s="164" t="s">
        <v>373</v>
      </c>
      <c r="AU222" s="164" t="s">
        <v>137</v>
      </c>
      <c r="AV222" s="10" t="s">
        <v>137</v>
      </c>
      <c r="AW222" s="10" t="s">
        <v>32</v>
      </c>
      <c r="AX222" s="10" t="s">
        <v>75</v>
      </c>
      <c r="AY222" s="164" t="s">
        <v>131</v>
      </c>
    </row>
    <row r="223" spans="2:51" s="11" customFormat="1" ht="16.5" customHeight="1">
      <c r="B223" s="165"/>
      <c r="C223" s="166"/>
      <c r="D223" s="166"/>
      <c r="E223" s="167" t="s">
        <v>5</v>
      </c>
      <c r="F223" s="239" t="s">
        <v>374</v>
      </c>
      <c r="G223" s="240"/>
      <c r="H223" s="240"/>
      <c r="I223" s="240"/>
      <c r="J223" s="166"/>
      <c r="K223" s="168">
        <v>108</v>
      </c>
      <c r="L223" s="166"/>
      <c r="M223" s="166"/>
      <c r="N223" s="166"/>
      <c r="O223" s="166"/>
      <c r="P223" s="166"/>
      <c r="Q223" s="166"/>
      <c r="R223" s="169"/>
      <c r="T223" s="170"/>
      <c r="U223" s="166"/>
      <c r="V223" s="166"/>
      <c r="W223" s="166"/>
      <c r="X223" s="166"/>
      <c r="Y223" s="166"/>
      <c r="Z223" s="166"/>
      <c r="AA223" s="171"/>
      <c r="AT223" s="172" t="s">
        <v>373</v>
      </c>
      <c r="AU223" s="172" t="s">
        <v>137</v>
      </c>
      <c r="AV223" s="11" t="s">
        <v>136</v>
      </c>
      <c r="AW223" s="11" t="s">
        <v>32</v>
      </c>
      <c r="AX223" s="11" t="s">
        <v>83</v>
      </c>
      <c r="AY223" s="172" t="s">
        <v>131</v>
      </c>
    </row>
    <row r="224" spans="2:63" s="9" customFormat="1" ht="29.25" customHeight="1">
      <c r="B224" s="128"/>
      <c r="C224" s="129"/>
      <c r="D224" s="138" t="s">
        <v>362</v>
      </c>
      <c r="E224" s="138"/>
      <c r="F224" s="138"/>
      <c r="G224" s="138"/>
      <c r="H224" s="138"/>
      <c r="I224" s="138"/>
      <c r="J224" s="138"/>
      <c r="K224" s="138"/>
      <c r="L224" s="138"/>
      <c r="M224" s="138"/>
      <c r="N224" s="245">
        <f>BK224</f>
        <v>0</v>
      </c>
      <c r="O224" s="246"/>
      <c r="P224" s="246"/>
      <c r="Q224" s="246"/>
      <c r="R224" s="131"/>
      <c r="T224" s="132"/>
      <c r="U224" s="129"/>
      <c r="V224" s="129"/>
      <c r="W224" s="133">
        <f>SUM(W225:W227)</f>
        <v>0</v>
      </c>
      <c r="X224" s="129"/>
      <c r="Y224" s="133">
        <f>SUM(Y225:Y227)</f>
        <v>0</v>
      </c>
      <c r="Z224" s="129"/>
      <c r="AA224" s="134">
        <f>SUM(AA225:AA227)</f>
        <v>0</v>
      </c>
      <c r="AC224" s="175"/>
      <c r="AD224" s="175"/>
      <c r="AE224" s="175"/>
      <c r="AR224" s="135" t="s">
        <v>83</v>
      </c>
      <c r="AT224" s="136" t="s">
        <v>74</v>
      </c>
      <c r="AU224" s="136" t="s">
        <v>83</v>
      </c>
      <c r="AY224" s="135" t="s">
        <v>131</v>
      </c>
      <c r="BK224" s="137">
        <f>SUM(BK225:BK227)</f>
        <v>0</v>
      </c>
    </row>
    <row r="225" spans="2:65" s="1" customFormat="1" ht="38.25" customHeight="1">
      <c r="B225" s="139"/>
      <c r="C225" s="140" t="s">
        <v>214</v>
      </c>
      <c r="D225" s="140" t="s">
        <v>132</v>
      </c>
      <c r="E225" s="141" t="s">
        <v>533</v>
      </c>
      <c r="F225" s="234" t="s">
        <v>534</v>
      </c>
      <c r="G225" s="234"/>
      <c r="H225" s="234"/>
      <c r="I225" s="234"/>
      <c r="J225" s="142" t="s">
        <v>148</v>
      </c>
      <c r="K225" s="143">
        <v>1151.591</v>
      </c>
      <c r="L225" s="232"/>
      <c r="M225" s="232"/>
      <c r="N225" s="232">
        <f>ROUND(L225*K225,3)</f>
        <v>0</v>
      </c>
      <c r="O225" s="232"/>
      <c r="P225" s="232"/>
      <c r="Q225" s="232"/>
      <c r="R225" s="144"/>
      <c r="T225" s="145" t="s">
        <v>5</v>
      </c>
      <c r="U225" s="42" t="s">
        <v>42</v>
      </c>
      <c r="V225" s="146">
        <v>0</v>
      </c>
      <c r="W225" s="146">
        <f>V225*K225</f>
        <v>0</v>
      </c>
      <c r="X225" s="146">
        <v>0</v>
      </c>
      <c r="Y225" s="146">
        <f>X225*K225</f>
        <v>0</v>
      </c>
      <c r="Z225" s="146">
        <v>0</v>
      </c>
      <c r="AA225" s="147">
        <f>Z225*K225</f>
        <v>0</v>
      </c>
      <c r="AC225" s="176"/>
      <c r="AD225" s="176"/>
      <c r="AE225" s="176"/>
      <c r="AR225" s="20" t="s">
        <v>136</v>
      </c>
      <c r="AT225" s="20" t="s">
        <v>132</v>
      </c>
      <c r="AU225" s="20" t="s">
        <v>137</v>
      </c>
      <c r="AY225" s="20" t="s">
        <v>131</v>
      </c>
      <c r="BE225" s="148">
        <f>IF(U225="základná",N225,0)</f>
        <v>0</v>
      </c>
      <c r="BF225" s="148">
        <f>IF(U225="znížená",N225,0)</f>
        <v>0</v>
      </c>
      <c r="BG225" s="148">
        <f>IF(U225="zákl. prenesená",N225,0)</f>
        <v>0</v>
      </c>
      <c r="BH225" s="148">
        <f>IF(U225="zníž. prenesená",N225,0)</f>
        <v>0</v>
      </c>
      <c r="BI225" s="148">
        <f>IF(U225="nulová",N225,0)</f>
        <v>0</v>
      </c>
      <c r="BJ225" s="20" t="s">
        <v>137</v>
      </c>
      <c r="BK225" s="149">
        <f>ROUND(L225*K225,3)</f>
        <v>0</v>
      </c>
      <c r="BL225" s="20" t="s">
        <v>136</v>
      </c>
      <c r="BM225" s="20" t="s">
        <v>535</v>
      </c>
    </row>
    <row r="226" spans="2:65" s="1" customFormat="1" ht="38.25" customHeight="1">
      <c r="B226" s="139"/>
      <c r="C226" s="140" t="s">
        <v>299</v>
      </c>
      <c r="D226" s="140" t="s">
        <v>132</v>
      </c>
      <c r="E226" s="141" t="s">
        <v>536</v>
      </c>
      <c r="F226" s="234" t="s">
        <v>537</v>
      </c>
      <c r="G226" s="234"/>
      <c r="H226" s="234"/>
      <c r="I226" s="234"/>
      <c r="J226" s="142" t="s">
        <v>148</v>
      </c>
      <c r="K226" s="143">
        <v>1151.591</v>
      </c>
      <c r="L226" s="232"/>
      <c r="M226" s="232"/>
      <c r="N226" s="232">
        <f>ROUND(L226*K226,3)</f>
        <v>0</v>
      </c>
      <c r="O226" s="232"/>
      <c r="P226" s="232"/>
      <c r="Q226" s="232"/>
      <c r="R226" s="144"/>
      <c r="T226" s="145" t="s">
        <v>5</v>
      </c>
      <c r="U226" s="42" t="s">
        <v>42</v>
      </c>
      <c r="V226" s="146">
        <v>0</v>
      </c>
      <c r="W226" s="146">
        <f>V226*K226</f>
        <v>0</v>
      </c>
      <c r="X226" s="146">
        <v>0</v>
      </c>
      <c r="Y226" s="146">
        <f>X226*K226</f>
        <v>0</v>
      </c>
      <c r="Z226" s="146">
        <v>0</v>
      </c>
      <c r="AA226" s="147">
        <f>Z226*K226</f>
        <v>0</v>
      </c>
      <c r="AC226" s="176"/>
      <c r="AD226" s="176"/>
      <c r="AE226" s="176"/>
      <c r="AR226" s="20" t="s">
        <v>136</v>
      </c>
      <c r="AT226" s="20" t="s">
        <v>132</v>
      </c>
      <c r="AU226" s="20" t="s">
        <v>137</v>
      </c>
      <c r="AY226" s="20" t="s">
        <v>131</v>
      </c>
      <c r="BE226" s="148">
        <f>IF(U226="základná",N226,0)</f>
        <v>0</v>
      </c>
      <c r="BF226" s="148">
        <f>IF(U226="znížená",N226,0)</f>
        <v>0</v>
      </c>
      <c r="BG226" s="148">
        <f>IF(U226="zákl. prenesená",N226,0)</f>
        <v>0</v>
      </c>
      <c r="BH226" s="148">
        <f>IF(U226="zníž. prenesená",N226,0)</f>
        <v>0</v>
      </c>
      <c r="BI226" s="148">
        <f>IF(U226="nulová",N226,0)</f>
        <v>0</v>
      </c>
      <c r="BJ226" s="20" t="s">
        <v>137</v>
      </c>
      <c r="BK226" s="149">
        <f>ROUND(L226*K226,3)</f>
        <v>0</v>
      </c>
      <c r="BL226" s="20" t="s">
        <v>136</v>
      </c>
      <c r="BM226" s="20" t="s">
        <v>538</v>
      </c>
    </row>
    <row r="227" spans="2:65" s="1" customFormat="1" ht="51" customHeight="1">
      <c r="B227" s="139"/>
      <c r="C227" s="140" t="s">
        <v>218</v>
      </c>
      <c r="D227" s="140" t="s">
        <v>132</v>
      </c>
      <c r="E227" s="141" t="s">
        <v>539</v>
      </c>
      <c r="F227" s="234" t="s">
        <v>540</v>
      </c>
      <c r="G227" s="234"/>
      <c r="H227" s="234"/>
      <c r="I227" s="234"/>
      <c r="J227" s="142" t="s">
        <v>148</v>
      </c>
      <c r="K227" s="143">
        <v>1151.591</v>
      </c>
      <c r="L227" s="232"/>
      <c r="M227" s="232"/>
      <c r="N227" s="232">
        <f>ROUND(L227*K227,3)</f>
        <v>0</v>
      </c>
      <c r="O227" s="232"/>
      <c r="P227" s="232"/>
      <c r="Q227" s="232"/>
      <c r="R227" s="144"/>
      <c r="T227" s="145" t="s">
        <v>5</v>
      </c>
      <c r="U227" s="42" t="s">
        <v>42</v>
      </c>
      <c r="V227" s="146">
        <v>0</v>
      </c>
      <c r="W227" s="146">
        <f>V227*K227</f>
        <v>0</v>
      </c>
      <c r="X227" s="146">
        <v>0</v>
      </c>
      <c r="Y227" s="146">
        <f>X227*K227</f>
        <v>0</v>
      </c>
      <c r="Z227" s="146">
        <v>0</v>
      </c>
      <c r="AA227" s="147">
        <f>Z227*K227</f>
        <v>0</v>
      </c>
      <c r="AC227" s="176"/>
      <c r="AD227" s="176"/>
      <c r="AE227" s="176"/>
      <c r="AR227" s="20" t="s">
        <v>136</v>
      </c>
      <c r="AT227" s="20" t="s">
        <v>132</v>
      </c>
      <c r="AU227" s="20" t="s">
        <v>137</v>
      </c>
      <c r="AY227" s="20" t="s">
        <v>131</v>
      </c>
      <c r="BE227" s="148">
        <f>IF(U227="základná",N227,0)</f>
        <v>0</v>
      </c>
      <c r="BF227" s="148">
        <f>IF(U227="znížená",N227,0)</f>
        <v>0</v>
      </c>
      <c r="BG227" s="148">
        <f>IF(U227="zákl. prenesená",N227,0)</f>
        <v>0</v>
      </c>
      <c r="BH227" s="148">
        <f>IF(U227="zníž. prenesená",N227,0)</f>
        <v>0</v>
      </c>
      <c r="BI227" s="148">
        <f>IF(U227="nulová",N227,0)</f>
        <v>0</v>
      </c>
      <c r="BJ227" s="20" t="s">
        <v>137</v>
      </c>
      <c r="BK227" s="149">
        <f>ROUND(L227*K227,3)</f>
        <v>0</v>
      </c>
      <c r="BL227" s="20" t="s">
        <v>136</v>
      </c>
      <c r="BM227" s="20" t="s">
        <v>541</v>
      </c>
    </row>
    <row r="228" spans="2:63" s="9" customFormat="1" ht="29.25" customHeight="1">
      <c r="B228" s="128"/>
      <c r="C228" s="129"/>
      <c r="D228" s="138" t="s">
        <v>363</v>
      </c>
      <c r="E228" s="138"/>
      <c r="F228" s="138"/>
      <c r="G228" s="138"/>
      <c r="H228" s="138"/>
      <c r="I228" s="138"/>
      <c r="J228" s="138"/>
      <c r="K228" s="138"/>
      <c r="L228" s="138"/>
      <c r="M228" s="138"/>
      <c r="N228" s="247">
        <f>BK228</f>
        <v>0</v>
      </c>
      <c r="O228" s="248"/>
      <c r="P228" s="248"/>
      <c r="Q228" s="248"/>
      <c r="R228" s="131"/>
      <c r="T228" s="132"/>
      <c r="U228" s="129"/>
      <c r="V228" s="129"/>
      <c r="W228" s="133">
        <f>SUM(W229:W251)</f>
        <v>0</v>
      </c>
      <c r="X228" s="129"/>
      <c r="Y228" s="133">
        <f>SUM(Y229:Y251)</f>
        <v>0</v>
      </c>
      <c r="Z228" s="129"/>
      <c r="AA228" s="134">
        <f>SUM(AA229:AA251)</f>
        <v>0</v>
      </c>
      <c r="AC228" s="175"/>
      <c r="AD228" s="175"/>
      <c r="AE228" s="175"/>
      <c r="AR228" s="135" t="s">
        <v>83</v>
      </c>
      <c r="AT228" s="136" t="s">
        <v>74</v>
      </c>
      <c r="AU228" s="136" t="s">
        <v>83</v>
      </c>
      <c r="AY228" s="135" t="s">
        <v>131</v>
      </c>
      <c r="BK228" s="137">
        <f>SUM(BK229:BK251)</f>
        <v>0</v>
      </c>
    </row>
    <row r="229" spans="2:65" s="1" customFormat="1" ht="38.25" customHeight="1">
      <c r="B229" s="139"/>
      <c r="C229" s="140" t="s">
        <v>306</v>
      </c>
      <c r="D229" s="140" t="s">
        <v>132</v>
      </c>
      <c r="E229" s="141" t="s">
        <v>542</v>
      </c>
      <c r="F229" s="234" t="s">
        <v>543</v>
      </c>
      <c r="G229" s="234"/>
      <c r="H229" s="234"/>
      <c r="I229" s="234"/>
      <c r="J229" s="142" t="s">
        <v>135</v>
      </c>
      <c r="K229" s="143">
        <v>28</v>
      </c>
      <c r="L229" s="232"/>
      <c r="M229" s="232"/>
      <c r="N229" s="232">
        <f>ROUND(L229*K229,3)</f>
        <v>0</v>
      </c>
      <c r="O229" s="232"/>
      <c r="P229" s="232"/>
      <c r="Q229" s="232"/>
      <c r="R229" s="144"/>
      <c r="T229" s="145" t="s">
        <v>5</v>
      </c>
      <c r="U229" s="42" t="s">
        <v>42</v>
      </c>
      <c r="V229" s="146">
        <v>0</v>
      </c>
      <c r="W229" s="146">
        <f>V229*K229</f>
        <v>0</v>
      </c>
      <c r="X229" s="146">
        <v>0</v>
      </c>
      <c r="Y229" s="146">
        <f>X229*K229</f>
        <v>0</v>
      </c>
      <c r="Z229" s="146">
        <v>0</v>
      </c>
      <c r="AA229" s="147">
        <f>Z229*K229</f>
        <v>0</v>
      </c>
      <c r="AC229" s="176"/>
      <c r="AD229" s="176"/>
      <c r="AE229" s="176"/>
      <c r="AR229" s="20" t="s">
        <v>136</v>
      </c>
      <c r="AT229" s="20" t="s">
        <v>132</v>
      </c>
      <c r="AU229" s="20" t="s">
        <v>137</v>
      </c>
      <c r="AY229" s="20" t="s">
        <v>131</v>
      </c>
      <c r="BE229" s="148">
        <f>IF(U229="základná",N229,0)</f>
        <v>0</v>
      </c>
      <c r="BF229" s="148">
        <f>IF(U229="znížená",N229,0)</f>
        <v>0</v>
      </c>
      <c r="BG229" s="148">
        <f>IF(U229="zákl. prenesená",N229,0)</f>
        <v>0</v>
      </c>
      <c r="BH229" s="148">
        <f>IF(U229="zníž. prenesená",N229,0)</f>
        <v>0</v>
      </c>
      <c r="BI229" s="148">
        <f>IF(U229="nulová",N229,0)</f>
        <v>0</v>
      </c>
      <c r="BJ229" s="20" t="s">
        <v>137</v>
      </c>
      <c r="BK229" s="149">
        <f>ROUND(L229*K229,3)</f>
        <v>0</v>
      </c>
      <c r="BL229" s="20" t="s">
        <v>136</v>
      </c>
      <c r="BM229" s="20" t="s">
        <v>544</v>
      </c>
    </row>
    <row r="230" spans="2:65" s="1" customFormat="1" ht="38.25" customHeight="1">
      <c r="B230" s="139"/>
      <c r="C230" s="140" t="s">
        <v>221</v>
      </c>
      <c r="D230" s="140" t="s">
        <v>132</v>
      </c>
      <c r="E230" s="141" t="s">
        <v>545</v>
      </c>
      <c r="F230" s="234" t="s">
        <v>546</v>
      </c>
      <c r="G230" s="234"/>
      <c r="H230" s="234"/>
      <c r="I230" s="234"/>
      <c r="J230" s="142" t="s">
        <v>135</v>
      </c>
      <c r="K230" s="143">
        <v>20</v>
      </c>
      <c r="L230" s="232"/>
      <c r="M230" s="232"/>
      <c r="N230" s="232">
        <f>ROUND(L230*K230,3)</f>
        <v>0</v>
      </c>
      <c r="O230" s="232"/>
      <c r="P230" s="232"/>
      <c r="Q230" s="232"/>
      <c r="R230" s="144"/>
      <c r="T230" s="145" t="s">
        <v>5</v>
      </c>
      <c r="U230" s="42" t="s">
        <v>42</v>
      </c>
      <c r="V230" s="146">
        <v>0</v>
      </c>
      <c r="W230" s="146">
        <f>V230*K230</f>
        <v>0</v>
      </c>
      <c r="X230" s="146">
        <v>0</v>
      </c>
      <c r="Y230" s="146">
        <f>X230*K230</f>
        <v>0</v>
      </c>
      <c r="Z230" s="146">
        <v>0</v>
      </c>
      <c r="AA230" s="147">
        <f>Z230*K230</f>
        <v>0</v>
      </c>
      <c r="AC230" s="176"/>
      <c r="AD230" s="176"/>
      <c r="AE230" s="176"/>
      <c r="AR230" s="20" t="s">
        <v>136</v>
      </c>
      <c r="AT230" s="20" t="s">
        <v>132</v>
      </c>
      <c r="AU230" s="20" t="s">
        <v>137</v>
      </c>
      <c r="AY230" s="20" t="s">
        <v>131</v>
      </c>
      <c r="BE230" s="148">
        <f>IF(U230="základná",N230,0)</f>
        <v>0</v>
      </c>
      <c r="BF230" s="148">
        <f>IF(U230="znížená",N230,0)</f>
        <v>0</v>
      </c>
      <c r="BG230" s="148">
        <f>IF(U230="zákl. prenesená",N230,0)</f>
        <v>0</v>
      </c>
      <c r="BH230" s="148">
        <f>IF(U230="zníž. prenesená",N230,0)</f>
        <v>0</v>
      </c>
      <c r="BI230" s="148">
        <f>IF(U230="nulová",N230,0)</f>
        <v>0</v>
      </c>
      <c r="BJ230" s="20" t="s">
        <v>137</v>
      </c>
      <c r="BK230" s="149">
        <f>ROUND(L230*K230,3)</f>
        <v>0</v>
      </c>
      <c r="BL230" s="20" t="s">
        <v>136</v>
      </c>
      <c r="BM230" s="20" t="s">
        <v>547</v>
      </c>
    </row>
    <row r="231" spans="2:65" s="1" customFormat="1" ht="38.25" customHeight="1">
      <c r="B231" s="139"/>
      <c r="C231" s="150" t="s">
        <v>313</v>
      </c>
      <c r="D231" s="150" t="s">
        <v>142</v>
      </c>
      <c r="E231" s="151" t="s">
        <v>548</v>
      </c>
      <c r="F231" s="243" t="s">
        <v>549</v>
      </c>
      <c r="G231" s="243"/>
      <c r="H231" s="243"/>
      <c r="I231" s="243"/>
      <c r="J231" s="152" t="s">
        <v>157</v>
      </c>
      <c r="K231" s="153">
        <v>181.44</v>
      </c>
      <c r="L231" s="244"/>
      <c r="M231" s="244"/>
      <c r="N231" s="244">
        <f>ROUND(L231*K231,3)</f>
        <v>0</v>
      </c>
      <c r="O231" s="232"/>
      <c r="P231" s="232"/>
      <c r="Q231" s="232"/>
      <c r="R231" s="144"/>
      <c r="T231" s="145" t="s">
        <v>5</v>
      </c>
      <c r="U231" s="42" t="s">
        <v>42</v>
      </c>
      <c r="V231" s="146">
        <v>0</v>
      </c>
      <c r="W231" s="146">
        <f>V231*K231</f>
        <v>0</v>
      </c>
      <c r="X231" s="146">
        <v>0</v>
      </c>
      <c r="Y231" s="146">
        <f>X231*K231</f>
        <v>0</v>
      </c>
      <c r="Z231" s="146">
        <v>0</v>
      </c>
      <c r="AA231" s="147">
        <f>Z231*K231</f>
        <v>0</v>
      </c>
      <c r="AC231" s="176"/>
      <c r="AD231" s="176"/>
      <c r="AE231" s="176"/>
      <c r="AR231" s="20" t="s">
        <v>145</v>
      </c>
      <c r="AT231" s="20" t="s">
        <v>142</v>
      </c>
      <c r="AU231" s="20" t="s">
        <v>137</v>
      </c>
      <c r="AY231" s="20" t="s">
        <v>131</v>
      </c>
      <c r="BE231" s="148">
        <f>IF(U231="základná",N231,0)</f>
        <v>0</v>
      </c>
      <c r="BF231" s="148">
        <f>IF(U231="znížená",N231,0)</f>
        <v>0</v>
      </c>
      <c r="BG231" s="148">
        <f>IF(U231="zákl. prenesená",N231,0)</f>
        <v>0</v>
      </c>
      <c r="BH231" s="148">
        <f>IF(U231="zníž. prenesená",N231,0)</f>
        <v>0</v>
      </c>
      <c r="BI231" s="148">
        <f>IF(U231="nulová",N231,0)</f>
        <v>0</v>
      </c>
      <c r="BJ231" s="20" t="s">
        <v>137</v>
      </c>
      <c r="BK231" s="149">
        <f>ROUND(L231*K231,3)</f>
        <v>0</v>
      </c>
      <c r="BL231" s="20" t="s">
        <v>136</v>
      </c>
      <c r="BM231" s="20" t="s">
        <v>550</v>
      </c>
    </row>
    <row r="232" spans="2:51" s="10" customFormat="1" ht="16.5" customHeight="1">
      <c r="B232" s="157"/>
      <c r="C232" s="158"/>
      <c r="D232" s="158"/>
      <c r="E232" s="159" t="s">
        <v>5</v>
      </c>
      <c r="F232" s="237" t="s">
        <v>551</v>
      </c>
      <c r="G232" s="238"/>
      <c r="H232" s="238"/>
      <c r="I232" s="238"/>
      <c r="J232" s="158"/>
      <c r="K232" s="160">
        <v>181.44</v>
      </c>
      <c r="L232" s="158"/>
      <c r="M232" s="158"/>
      <c r="N232" s="158"/>
      <c r="O232" s="158"/>
      <c r="P232" s="158"/>
      <c r="Q232" s="158"/>
      <c r="R232" s="161"/>
      <c r="T232" s="162"/>
      <c r="U232" s="158"/>
      <c r="V232" s="158"/>
      <c r="W232" s="158"/>
      <c r="X232" s="158"/>
      <c r="Y232" s="158"/>
      <c r="Z232" s="158"/>
      <c r="AA232" s="163"/>
      <c r="AC232" s="177"/>
      <c r="AD232" s="177"/>
      <c r="AE232" s="177"/>
      <c r="AT232" s="164" t="s">
        <v>373</v>
      </c>
      <c r="AU232" s="164" t="s">
        <v>137</v>
      </c>
      <c r="AV232" s="10" t="s">
        <v>137</v>
      </c>
      <c r="AW232" s="10" t="s">
        <v>32</v>
      </c>
      <c r="AX232" s="10" t="s">
        <v>75</v>
      </c>
      <c r="AY232" s="164" t="s">
        <v>131</v>
      </c>
    </row>
    <row r="233" spans="2:51" s="11" customFormat="1" ht="16.5" customHeight="1">
      <c r="B233" s="165"/>
      <c r="C233" s="166"/>
      <c r="D233" s="166"/>
      <c r="E233" s="167" t="s">
        <v>5</v>
      </c>
      <c r="F233" s="239" t="s">
        <v>374</v>
      </c>
      <c r="G233" s="240"/>
      <c r="H233" s="240"/>
      <c r="I233" s="240"/>
      <c r="J233" s="166"/>
      <c r="K233" s="168">
        <v>181.44</v>
      </c>
      <c r="L233" s="166"/>
      <c r="M233" s="166"/>
      <c r="N233" s="166"/>
      <c r="O233" s="166"/>
      <c r="P233" s="166"/>
      <c r="Q233" s="166"/>
      <c r="R233" s="169"/>
      <c r="T233" s="170"/>
      <c r="U233" s="166"/>
      <c r="V233" s="166"/>
      <c r="W233" s="166"/>
      <c r="X233" s="166"/>
      <c r="Y233" s="166"/>
      <c r="Z233" s="166"/>
      <c r="AA233" s="171"/>
      <c r="AC233" s="178"/>
      <c r="AD233" s="178"/>
      <c r="AE233" s="178"/>
      <c r="AT233" s="172" t="s">
        <v>373</v>
      </c>
      <c r="AU233" s="172" t="s">
        <v>137</v>
      </c>
      <c r="AV233" s="11" t="s">
        <v>136</v>
      </c>
      <c r="AW233" s="11" t="s">
        <v>32</v>
      </c>
      <c r="AX233" s="11" t="s">
        <v>83</v>
      </c>
      <c r="AY233" s="172" t="s">
        <v>131</v>
      </c>
    </row>
    <row r="234" spans="2:65" s="1" customFormat="1" ht="16.5" customHeight="1">
      <c r="B234" s="139"/>
      <c r="C234" s="150" t="s">
        <v>225</v>
      </c>
      <c r="D234" s="150" t="s">
        <v>142</v>
      </c>
      <c r="E234" s="151" t="s">
        <v>552</v>
      </c>
      <c r="F234" s="243" t="s">
        <v>553</v>
      </c>
      <c r="G234" s="243"/>
      <c r="H234" s="243"/>
      <c r="I234" s="243"/>
      <c r="J234" s="152" t="s">
        <v>135</v>
      </c>
      <c r="K234" s="153">
        <v>36</v>
      </c>
      <c r="L234" s="244"/>
      <c r="M234" s="244"/>
      <c r="N234" s="244">
        <f aca="true" t="shared" si="0" ref="N234:N241">ROUND(L234*K234,3)</f>
        <v>0</v>
      </c>
      <c r="O234" s="232"/>
      <c r="P234" s="232"/>
      <c r="Q234" s="232"/>
      <c r="R234" s="144"/>
      <c r="T234" s="145" t="s">
        <v>5</v>
      </c>
      <c r="U234" s="42" t="s">
        <v>42</v>
      </c>
      <c r="V234" s="146">
        <v>0</v>
      </c>
      <c r="W234" s="146">
        <f aca="true" t="shared" si="1" ref="W234:W241">V234*K234</f>
        <v>0</v>
      </c>
      <c r="X234" s="146">
        <v>0</v>
      </c>
      <c r="Y234" s="146">
        <f aca="true" t="shared" si="2" ref="Y234:Y241">X234*K234</f>
        <v>0</v>
      </c>
      <c r="Z234" s="146">
        <v>0</v>
      </c>
      <c r="AA234" s="147">
        <f aca="true" t="shared" si="3" ref="AA234:AA241">Z234*K234</f>
        <v>0</v>
      </c>
      <c r="AC234" s="176"/>
      <c r="AD234" s="176"/>
      <c r="AE234" s="176"/>
      <c r="AR234" s="20" t="s">
        <v>145</v>
      </c>
      <c r="AT234" s="20" t="s">
        <v>142</v>
      </c>
      <c r="AU234" s="20" t="s">
        <v>137</v>
      </c>
      <c r="AY234" s="20" t="s">
        <v>131</v>
      </c>
      <c r="BE234" s="148">
        <f aca="true" t="shared" si="4" ref="BE234:BE241">IF(U234="základná",N234,0)</f>
        <v>0</v>
      </c>
      <c r="BF234" s="148">
        <f aca="true" t="shared" si="5" ref="BF234:BF241">IF(U234="znížená",N234,0)</f>
        <v>0</v>
      </c>
      <c r="BG234" s="148">
        <f aca="true" t="shared" si="6" ref="BG234:BG241">IF(U234="zákl. prenesená",N234,0)</f>
        <v>0</v>
      </c>
      <c r="BH234" s="148">
        <f aca="true" t="shared" si="7" ref="BH234:BH241">IF(U234="zníž. prenesená",N234,0)</f>
        <v>0</v>
      </c>
      <c r="BI234" s="148">
        <f aca="true" t="shared" si="8" ref="BI234:BI241">IF(U234="nulová",N234,0)</f>
        <v>0</v>
      </c>
      <c r="BJ234" s="20" t="s">
        <v>137</v>
      </c>
      <c r="BK234" s="149">
        <f aca="true" t="shared" si="9" ref="BK234:BK241">ROUND(L234*K234,3)</f>
        <v>0</v>
      </c>
      <c r="BL234" s="20" t="s">
        <v>136</v>
      </c>
      <c r="BM234" s="20" t="s">
        <v>554</v>
      </c>
    </row>
    <row r="235" spans="2:65" s="1" customFormat="1" ht="38.25" customHeight="1">
      <c r="B235" s="139"/>
      <c r="C235" s="150" t="s">
        <v>320</v>
      </c>
      <c r="D235" s="150" t="s">
        <v>142</v>
      </c>
      <c r="E235" s="151" t="s">
        <v>555</v>
      </c>
      <c r="F235" s="243" t="s">
        <v>556</v>
      </c>
      <c r="G235" s="243"/>
      <c r="H235" s="243"/>
      <c r="I235" s="243"/>
      <c r="J235" s="152" t="s">
        <v>135</v>
      </c>
      <c r="K235" s="153">
        <v>2</v>
      </c>
      <c r="L235" s="244"/>
      <c r="M235" s="244"/>
      <c r="N235" s="244">
        <f t="shared" si="0"/>
        <v>0</v>
      </c>
      <c r="O235" s="232"/>
      <c r="P235" s="232"/>
      <c r="Q235" s="232"/>
      <c r="R235" s="144"/>
      <c r="T235" s="145" t="s">
        <v>5</v>
      </c>
      <c r="U235" s="42" t="s">
        <v>42</v>
      </c>
      <c r="V235" s="146">
        <v>0</v>
      </c>
      <c r="W235" s="146">
        <f t="shared" si="1"/>
        <v>0</v>
      </c>
      <c r="X235" s="146">
        <v>0</v>
      </c>
      <c r="Y235" s="146">
        <f t="shared" si="2"/>
        <v>0</v>
      </c>
      <c r="Z235" s="146">
        <v>0</v>
      </c>
      <c r="AA235" s="147">
        <f t="shared" si="3"/>
        <v>0</v>
      </c>
      <c r="AC235" s="176"/>
      <c r="AD235" s="176"/>
      <c r="AE235" s="176"/>
      <c r="AR235" s="20" t="s">
        <v>145</v>
      </c>
      <c r="AT235" s="20" t="s">
        <v>142</v>
      </c>
      <c r="AU235" s="20" t="s">
        <v>137</v>
      </c>
      <c r="AY235" s="20" t="s">
        <v>131</v>
      </c>
      <c r="BE235" s="148">
        <f t="shared" si="4"/>
        <v>0</v>
      </c>
      <c r="BF235" s="148">
        <f t="shared" si="5"/>
        <v>0</v>
      </c>
      <c r="BG235" s="148">
        <f t="shared" si="6"/>
        <v>0</v>
      </c>
      <c r="BH235" s="148">
        <f t="shared" si="7"/>
        <v>0</v>
      </c>
      <c r="BI235" s="148">
        <f t="shared" si="8"/>
        <v>0</v>
      </c>
      <c r="BJ235" s="20" t="s">
        <v>137</v>
      </c>
      <c r="BK235" s="149">
        <f t="shared" si="9"/>
        <v>0</v>
      </c>
      <c r="BL235" s="20" t="s">
        <v>136</v>
      </c>
      <c r="BM235" s="20" t="s">
        <v>557</v>
      </c>
    </row>
    <row r="236" spans="2:65" s="1" customFormat="1" ht="38.25" customHeight="1">
      <c r="B236" s="139"/>
      <c r="C236" s="140" t="s">
        <v>228</v>
      </c>
      <c r="D236" s="140" t="s">
        <v>132</v>
      </c>
      <c r="E236" s="141" t="s">
        <v>558</v>
      </c>
      <c r="F236" s="234" t="s">
        <v>559</v>
      </c>
      <c r="G236" s="234"/>
      <c r="H236" s="234"/>
      <c r="I236" s="234"/>
      <c r="J236" s="142" t="s">
        <v>135</v>
      </c>
      <c r="K236" s="143">
        <v>2</v>
      </c>
      <c r="L236" s="232"/>
      <c r="M236" s="232"/>
      <c r="N236" s="232">
        <f t="shared" si="0"/>
        <v>0</v>
      </c>
      <c r="O236" s="232"/>
      <c r="P236" s="232"/>
      <c r="Q236" s="232"/>
      <c r="R236" s="144"/>
      <c r="T236" s="145" t="s">
        <v>5</v>
      </c>
      <c r="U236" s="42" t="s">
        <v>42</v>
      </c>
      <c r="V236" s="146">
        <v>0</v>
      </c>
      <c r="W236" s="146">
        <f t="shared" si="1"/>
        <v>0</v>
      </c>
      <c r="X236" s="146">
        <v>0</v>
      </c>
      <c r="Y236" s="146">
        <f t="shared" si="2"/>
        <v>0</v>
      </c>
      <c r="Z236" s="146">
        <v>0</v>
      </c>
      <c r="AA236" s="147">
        <f t="shared" si="3"/>
        <v>0</v>
      </c>
      <c r="AC236" s="176"/>
      <c r="AD236" s="176"/>
      <c r="AE236" s="176"/>
      <c r="AR236" s="20" t="s">
        <v>136</v>
      </c>
      <c r="AT236" s="20" t="s">
        <v>132</v>
      </c>
      <c r="AU236" s="20" t="s">
        <v>137</v>
      </c>
      <c r="AY236" s="20" t="s">
        <v>131</v>
      </c>
      <c r="BE236" s="148">
        <f t="shared" si="4"/>
        <v>0</v>
      </c>
      <c r="BF236" s="148">
        <f t="shared" si="5"/>
        <v>0</v>
      </c>
      <c r="BG236" s="148">
        <f t="shared" si="6"/>
        <v>0</v>
      </c>
      <c r="BH236" s="148">
        <f t="shared" si="7"/>
        <v>0</v>
      </c>
      <c r="BI236" s="148">
        <f t="shared" si="8"/>
        <v>0</v>
      </c>
      <c r="BJ236" s="20" t="s">
        <v>137</v>
      </c>
      <c r="BK236" s="149">
        <f t="shared" si="9"/>
        <v>0</v>
      </c>
      <c r="BL236" s="20" t="s">
        <v>136</v>
      </c>
      <c r="BM236" s="20" t="s">
        <v>560</v>
      </c>
    </row>
    <row r="237" spans="2:65" s="1" customFormat="1" ht="63.75" customHeight="1">
      <c r="B237" s="139"/>
      <c r="C237" s="140" t="s">
        <v>327</v>
      </c>
      <c r="D237" s="140" t="s">
        <v>132</v>
      </c>
      <c r="E237" s="141" t="s">
        <v>561</v>
      </c>
      <c r="F237" s="234" t="s">
        <v>562</v>
      </c>
      <c r="G237" s="234"/>
      <c r="H237" s="234"/>
      <c r="I237" s="234"/>
      <c r="J237" s="142" t="s">
        <v>337</v>
      </c>
      <c r="K237" s="143">
        <v>416.32</v>
      </c>
      <c r="L237" s="232"/>
      <c r="M237" s="232"/>
      <c r="N237" s="232">
        <f t="shared" si="0"/>
        <v>0</v>
      </c>
      <c r="O237" s="232"/>
      <c r="P237" s="232"/>
      <c r="Q237" s="232"/>
      <c r="R237" s="144"/>
      <c r="T237" s="145" t="s">
        <v>5</v>
      </c>
      <c r="U237" s="42" t="s">
        <v>42</v>
      </c>
      <c r="V237" s="146">
        <v>0</v>
      </c>
      <c r="W237" s="146">
        <f t="shared" si="1"/>
        <v>0</v>
      </c>
      <c r="X237" s="146">
        <v>0</v>
      </c>
      <c r="Y237" s="146">
        <f t="shared" si="2"/>
        <v>0</v>
      </c>
      <c r="Z237" s="146">
        <v>0</v>
      </c>
      <c r="AA237" s="147">
        <f t="shared" si="3"/>
        <v>0</v>
      </c>
      <c r="AC237" s="176"/>
      <c r="AD237" s="176"/>
      <c r="AE237" s="176"/>
      <c r="AR237" s="20" t="s">
        <v>136</v>
      </c>
      <c r="AT237" s="20" t="s">
        <v>132</v>
      </c>
      <c r="AU237" s="20" t="s">
        <v>137</v>
      </c>
      <c r="AY237" s="20" t="s">
        <v>131</v>
      </c>
      <c r="BE237" s="148">
        <f t="shared" si="4"/>
        <v>0</v>
      </c>
      <c r="BF237" s="148">
        <f t="shared" si="5"/>
        <v>0</v>
      </c>
      <c r="BG237" s="148">
        <f t="shared" si="6"/>
        <v>0</v>
      </c>
      <c r="BH237" s="148">
        <f t="shared" si="7"/>
        <v>0</v>
      </c>
      <c r="BI237" s="148">
        <f t="shared" si="8"/>
        <v>0</v>
      </c>
      <c r="BJ237" s="20" t="s">
        <v>137</v>
      </c>
      <c r="BK237" s="149">
        <f t="shared" si="9"/>
        <v>0</v>
      </c>
      <c r="BL237" s="20" t="s">
        <v>136</v>
      </c>
      <c r="BM237" s="20" t="s">
        <v>563</v>
      </c>
    </row>
    <row r="238" spans="2:65" s="1" customFormat="1" ht="25.5" customHeight="1">
      <c r="B238" s="139"/>
      <c r="C238" s="150" t="s">
        <v>232</v>
      </c>
      <c r="D238" s="150" t="s">
        <v>142</v>
      </c>
      <c r="E238" s="151" t="s">
        <v>564</v>
      </c>
      <c r="F238" s="243" t="s">
        <v>565</v>
      </c>
      <c r="G238" s="243"/>
      <c r="H238" s="243"/>
      <c r="I238" s="243"/>
      <c r="J238" s="152" t="s">
        <v>337</v>
      </c>
      <c r="K238" s="153">
        <v>416.32</v>
      </c>
      <c r="L238" s="244"/>
      <c r="M238" s="244"/>
      <c r="N238" s="244">
        <f t="shared" si="0"/>
        <v>0</v>
      </c>
      <c r="O238" s="232"/>
      <c r="P238" s="232"/>
      <c r="Q238" s="232"/>
      <c r="R238" s="144"/>
      <c r="T238" s="145" t="s">
        <v>5</v>
      </c>
      <c r="U238" s="42" t="s">
        <v>42</v>
      </c>
      <c r="V238" s="146">
        <v>0</v>
      </c>
      <c r="W238" s="146">
        <f t="shared" si="1"/>
        <v>0</v>
      </c>
      <c r="X238" s="146">
        <v>0</v>
      </c>
      <c r="Y238" s="146">
        <f t="shared" si="2"/>
        <v>0</v>
      </c>
      <c r="Z238" s="146">
        <v>0</v>
      </c>
      <c r="AA238" s="147">
        <f t="shared" si="3"/>
        <v>0</v>
      </c>
      <c r="AC238" s="176"/>
      <c r="AD238" s="176"/>
      <c r="AE238" s="176"/>
      <c r="AR238" s="20" t="s">
        <v>145</v>
      </c>
      <c r="AT238" s="20" t="s">
        <v>142</v>
      </c>
      <c r="AU238" s="20" t="s">
        <v>137</v>
      </c>
      <c r="AY238" s="20" t="s">
        <v>131</v>
      </c>
      <c r="BE238" s="148">
        <f t="shared" si="4"/>
        <v>0</v>
      </c>
      <c r="BF238" s="148">
        <f t="shared" si="5"/>
        <v>0</v>
      </c>
      <c r="BG238" s="148">
        <f t="shared" si="6"/>
        <v>0</v>
      </c>
      <c r="BH238" s="148">
        <f t="shared" si="7"/>
        <v>0</v>
      </c>
      <c r="BI238" s="148">
        <f t="shared" si="8"/>
        <v>0</v>
      </c>
      <c r="BJ238" s="20" t="s">
        <v>137</v>
      </c>
      <c r="BK238" s="149">
        <f t="shared" si="9"/>
        <v>0</v>
      </c>
      <c r="BL238" s="20" t="s">
        <v>136</v>
      </c>
      <c r="BM238" s="20" t="s">
        <v>566</v>
      </c>
    </row>
    <row r="239" spans="2:65" s="1" customFormat="1" ht="16.5" customHeight="1">
      <c r="B239" s="139"/>
      <c r="C239" s="150" t="s">
        <v>334</v>
      </c>
      <c r="D239" s="150" t="s">
        <v>142</v>
      </c>
      <c r="E239" s="151" t="s">
        <v>567</v>
      </c>
      <c r="F239" s="243" t="s">
        <v>568</v>
      </c>
      <c r="G239" s="243"/>
      <c r="H239" s="243"/>
      <c r="I239" s="243"/>
      <c r="J239" s="152" t="s">
        <v>135</v>
      </c>
      <c r="K239" s="153">
        <v>50</v>
      </c>
      <c r="L239" s="244"/>
      <c r="M239" s="244"/>
      <c r="N239" s="244">
        <f t="shared" si="0"/>
        <v>0</v>
      </c>
      <c r="O239" s="232"/>
      <c r="P239" s="232"/>
      <c r="Q239" s="232"/>
      <c r="R239" s="144"/>
      <c r="T239" s="145" t="s">
        <v>5</v>
      </c>
      <c r="U239" s="42" t="s">
        <v>42</v>
      </c>
      <c r="V239" s="146">
        <v>0</v>
      </c>
      <c r="W239" s="146">
        <f t="shared" si="1"/>
        <v>0</v>
      </c>
      <c r="X239" s="146">
        <v>0</v>
      </c>
      <c r="Y239" s="146">
        <f t="shared" si="2"/>
        <v>0</v>
      </c>
      <c r="Z239" s="146">
        <v>0</v>
      </c>
      <c r="AA239" s="147">
        <f t="shared" si="3"/>
        <v>0</v>
      </c>
      <c r="AC239" s="176"/>
      <c r="AD239" s="176"/>
      <c r="AE239" s="176"/>
      <c r="AR239" s="20" t="s">
        <v>145</v>
      </c>
      <c r="AT239" s="20" t="s">
        <v>142</v>
      </c>
      <c r="AU239" s="20" t="s">
        <v>137</v>
      </c>
      <c r="AY239" s="20" t="s">
        <v>131</v>
      </c>
      <c r="BE239" s="148">
        <f t="shared" si="4"/>
        <v>0</v>
      </c>
      <c r="BF239" s="148">
        <f t="shared" si="5"/>
        <v>0</v>
      </c>
      <c r="BG239" s="148">
        <f t="shared" si="6"/>
        <v>0</v>
      </c>
      <c r="BH239" s="148">
        <f t="shared" si="7"/>
        <v>0</v>
      </c>
      <c r="BI239" s="148">
        <f t="shared" si="8"/>
        <v>0</v>
      </c>
      <c r="BJ239" s="20" t="s">
        <v>137</v>
      </c>
      <c r="BK239" s="149">
        <f t="shared" si="9"/>
        <v>0</v>
      </c>
      <c r="BL239" s="20" t="s">
        <v>136</v>
      </c>
      <c r="BM239" s="20" t="s">
        <v>569</v>
      </c>
    </row>
    <row r="240" spans="2:65" s="1" customFormat="1" ht="16.5" customHeight="1">
      <c r="B240" s="139"/>
      <c r="C240" s="150" t="s">
        <v>235</v>
      </c>
      <c r="D240" s="150" t="s">
        <v>142</v>
      </c>
      <c r="E240" s="151" t="s">
        <v>570</v>
      </c>
      <c r="F240" s="243" t="s">
        <v>571</v>
      </c>
      <c r="G240" s="243"/>
      <c r="H240" s="243"/>
      <c r="I240" s="243"/>
      <c r="J240" s="152" t="s">
        <v>572</v>
      </c>
      <c r="K240" s="153">
        <v>1</v>
      </c>
      <c r="L240" s="244"/>
      <c r="M240" s="244"/>
      <c r="N240" s="244">
        <f t="shared" si="0"/>
        <v>0</v>
      </c>
      <c r="O240" s="232"/>
      <c r="P240" s="232"/>
      <c r="Q240" s="232"/>
      <c r="R240" s="144"/>
      <c r="T240" s="145" t="s">
        <v>5</v>
      </c>
      <c r="U240" s="42" t="s">
        <v>42</v>
      </c>
      <c r="V240" s="146">
        <v>0</v>
      </c>
      <c r="W240" s="146">
        <f t="shared" si="1"/>
        <v>0</v>
      </c>
      <c r="X240" s="146">
        <v>0</v>
      </c>
      <c r="Y240" s="146">
        <f t="shared" si="2"/>
        <v>0</v>
      </c>
      <c r="Z240" s="146">
        <v>0</v>
      </c>
      <c r="AA240" s="147">
        <f t="shared" si="3"/>
        <v>0</v>
      </c>
      <c r="AC240" s="176"/>
      <c r="AD240" s="176"/>
      <c r="AE240" s="176"/>
      <c r="AR240" s="20" t="s">
        <v>145</v>
      </c>
      <c r="AT240" s="20" t="s">
        <v>142</v>
      </c>
      <c r="AU240" s="20" t="s">
        <v>137</v>
      </c>
      <c r="AY240" s="20" t="s">
        <v>131</v>
      </c>
      <c r="BE240" s="148">
        <f t="shared" si="4"/>
        <v>0</v>
      </c>
      <c r="BF240" s="148">
        <f t="shared" si="5"/>
        <v>0</v>
      </c>
      <c r="BG240" s="148">
        <f t="shared" si="6"/>
        <v>0</v>
      </c>
      <c r="BH240" s="148">
        <f t="shared" si="7"/>
        <v>0</v>
      </c>
      <c r="BI240" s="148">
        <f t="shared" si="8"/>
        <v>0</v>
      </c>
      <c r="BJ240" s="20" t="s">
        <v>137</v>
      </c>
      <c r="BK240" s="149">
        <f t="shared" si="9"/>
        <v>0</v>
      </c>
      <c r="BL240" s="20" t="s">
        <v>136</v>
      </c>
      <c r="BM240" s="20" t="s">
        <v>573</v>
      </c>
    </row>
    <row r="241" spans="2:65" s="1" customFormat="1" ht="38.25" customHeight="1">
      <c r="B241" s="139"/>
      <c r="C241" s="150" t="s">
        <v>342</v>
      </c>
      <c r="D241" s="150" t="s">
        <v>142</v>
      </c>
      <c r="E241" s="151" t="s">
        <v>574</v>
      </c>
      <c r="F241" s="243" t="s">
        <v>575</v>
      </c>
      <c r="G241" s="243"/>
      <c r="H241" s="243"/>
      <c r="I241" s="243"/>
      <c r="J241" s="152" t="s">
        <v>157</v>
      </c>
      <c r="K241" s="153">
        <v>316.8</v>
      </c>
      <c r="L241" s="244"/>
      <c r="M241" s="244"/>
      <c r="N241" s="244">
        <f t="shared" si="0"/>
        <v>0</v>
      </c>
      <c r="O241" s="232"/>
      <c r="P241" s="232"/>
      <c r="Q241" s="232"/>
      <c r="R241" s="144"/>
      <c r="T241" s="145" t="s">
        <v>5</v>
      </c>
      <c r="U241" s="42" t="s">
        <v>42</v>
      </c>
      <c r="V241" s="146">
        <v>0</v>
      </c>
      <c r="W241" s="146">
        <f t="shared" si="1"/>
        <v>0</v>
      </c>
      <c r="X241" s="146">
        <v>0</v>
      </c>
      <c r="Y241" s="146">
        <f t="shared" si="2"/>
        <v>0</v>
      </c>
      <c r="Z241" s="146">
        <v>0</v>
      </c>
      <c r="AA241" s="147">
        <f t="shared" si="3"/>
        <v>0</v>
      </c>
      <c r="AC241" s="176"/>
      <c r="AD241" s="176"/>
      <c r="AE241" s="176"/>
      <c r="AR241" s="20" t="s">
        <v>145</v>
      </c>
      <c r="AT241" s="20" t="s">
        <v>142</v>
      </c>
      <c r="AU241" s="20" t="s">
        <v>137</v>
      </c>
      <c r="AY241" s="20" t="s">
        <v>131</v>
      </c>
      <c r="BE241" s="148">
        <f t="shared" si="4"/>
        <v>0</v>
      </c>
      <c r="BF241" s="148">
        <f t="shared" si="5"/>
        <v>0</v>
      </c>
      <c r="BG241" s="148">
        <f t="shared" si="6"/>
        <v>0</v>
      </c>
      <c r="BH241" s="148">
        <f t="shared" si="7"/>
        <v>0</v>
      </c>
      <c r="BI241" s="148">
        <f t="shared" si="8"/>
        <v>0</v>
      </c>
      <c r="BJ241" s="20" t="s">
        <v>137</v>
      </c>
      <c r="BK241" s="149">
        <f t="shared" si="9"/>
        <v>0</v>
      </c>
      <c r="BL241" s="20" t="s">
        <v>136</v>
      </c>
      <c r="BM241" s="20" t="s">
        <v>576</v>
      </c>
    </row>
    <row r="242" spans="2:51" s="10" customFormat="1" ht="16.5" customHeight="1">
      <c r="B242" s="157"/>
      <c r="C242" s="158"/>
      <c r="D242" s="158"/>
      <c r="E242" s="159" t="s">
        <v>5</v>
      </c>
      <c r="F242" s="237" t="s">
        <v>577</v>
      </c>
      <c r="G242" s="238"/>
      <c r="H242" s="238"/>
      <c r="I242" s="238"/>
      <c r="J242" s="158"/>
      <c r="K242" s="160">
        <v>316.8</v>
      </c>
      <c r="L242" s="158"/>
      <c r="M242" s="158"/>
      <c r="N242" s="158"/>
      <c r="O242" s="158"/>
      <c r="P242" s="158"/>
      <c r="Q242" s="158"/>
      <c r="R242" s="161"/>
      <c r="T242" s="162"/>
      <c r="U242" s="158"/>
      <c r="V242" s="158"/>
      <c r="W242" s="158"/>
      <c r="X242" s="158"/>
      <c r="Y242" s="158"/>
      <c r="Z242" s="158"/>
      <c r="AA242" s="163"/>
      <c r="AC242" s="177"/>
      <c r="AD242" s="177"/>
      <c r="AE242" s="177"/>
      <c r="AT242" s="164" t="s">
        <v>373</v>
      </c>
      <c r="AU242" s="164" t="s">
        <v>137</v>
      </c>
      <c r="AV242" s="10" t="s">
        <v>137</v>
      </c>
      <c r="AW242" s="10" t="s">
        <v>32</v>
      </c>
      <c r="AX242" s="10" t="s">
        <v>75</v>
      </c>
      <c r="AY242" s="164" t="s">
        <v>131</v>
      </c>
    </row>
    <row r="243" spans="2:51" s="11" customFormat="1" ht="16.5" customHeight="1">
      <c r="B243" s="165"/>
      <c r="C243" s="166"/>
      <c r="D243" s="166"/>
      <c r="E243" s="167" t="s">
        <v>5</v>
      </c>
      <c r="F243" s="239" t="s">
        <v>374</v>
      </c>
      <c r="G243" s="240"/>
      <c r="H243" s="240"/>
      <c r="I243" s="240"/>
      <c r="J243" s="166"/>
      <c r="K243" s="168">
        <v>316.8</v>
      </c>
      <c r="L243" s="166"/>
      <c r="M243" s="166"/>
      <c r="N243" s="166"/>
      <c r="O243" s="166"/>
      <c r="P243" s="166"/>
      <c r="Q243" s="166"/>
      <c r="R243" s="169"/>
      <c r="T243" s="170"/>
      <c r="U243" s="166"/>
      <c r="V243" s="166"/>
      <c r="W243" s="166"/>
      <c r="X243" s="166"/>
      <c r="Y243" s="166"/>
      <c r="Z243" s="166"/>
      <c r="AA243" s="171"/>
      <c r="AC243" s="178"/>
      <c r="AD243" s="178"/>
      <c r="AE243" s="178"/>
      <c r="AT243" s="172" t="s">
        <v>373</v>
      </c>
      <c r="AU243" s="172" t="s">
        <v>137</v>
      </c>
      <c r="AV243" s="11" t="s">
        <v>136</v>
      </c>
      <c r="AW243" s="11" t="s">
        <v>32</v>
      </c>
      <c r="AX243" s="11" t="s">
        <v>83</v>
      </c>
      <c r="AY243" s="172" t="s">
        <v>131</v>
      </c>
    </row>
    <row r="244" spans="2:65" s="1" customFormat="1" ht="25.5" customHeight="1">
      <c r="B244" s="139"/>
      <c r="C244" s="140" t="s">
        <v>239</v>
      </c>
      <c r="D244" s="140" t="s">
        <v>132</v>
      </c>
      <c r="E244" s="141" t="s">
        <v>578</v>
      </c>
      <c r="F244" s="234" t="s">
        <v>579</v>
      </c>
      <c r="G244" s="234"/>
      <c r="H244" s="234"/>
      <c r="I244" s="234"/>
      <c r="J244" s="142" t="s">
        <v>157</v>
      </c>
      <c r="K244" s="143">
        <v>316.8</v>
      </c>
      <c r="L244" s="232"/>
      <c r="M244" s="232"/>
      <c r="N244" s="232">
        <f>ROUND(L244*K244,3)</f>
        <v>0</v>
      </c>
      <c r="O244" s="232"/>
      <c r="P244" s="232"/>
      <c r="Q244" s="232"/>
      <c r="R244" s="144"/>
      <c r="T244" s="145" t="s">
        <v>5</v>
      </c>
      <c r="U244" s="42" t="s">
        <v>42</v>
      </c>
      <c r="V244" s="146">
        <v>0</v>
      </c>
      <c r="W244" s="146">
        <f>V244*K244</f>
        <v>0</v>
      </c>
      <c r="X244" s="146">
        <v>0</v>
      </c>
      <c r="Y244" s="146">
        <f>X244*K244</f>
        <v>0</v>
      </c>
      <c r="Z244" s="146">
        <v>0</v>
      </c>
      <c r="AA244" s="147">
        <f>Z244*K244</f>
        <v>0</v>
      </c>
      <c r="AC244" s="176"/>
      <c r="AD244" s="176"/>
      <c r="AE244" s="176"/>
      <c r="AR244" s="20" t="s">
        <v>136</v>
      </c>
      <c r="AT244" s="20" t="s">
        <v>132</v>
      </c>
      <c r="AU244" s="20" t="s">
        <v>137</v>
      </c>
      <c r="AY244" s="20" t="s">
        <v>131</v>
      </c>
      <c r="BE244" s="148">
        <f>IF(U244="základná",N244,0)</f>
        <v>0</v>
      </c>
      <c r="BF244" s="148">
        <f>IF(U244="znížená",N244,0)</f>
        <v>0</v>
      </c>
      <c r="BG244" s="148">
        <f>IF(U244="zákl. prenesená",N244,0)</f>
        <v>0</v>
      </c>
      <c r="BH244" s="148">
        <f>IF(U244="zníž. prenesená",N244,0)</f>
        <v>0</v>
      </c>
      <c r="BI244" s="148">
        <f>IF(U244="nulová",N244,0)</f>
        <v>0</v>
      </c>
      <c r="BJ244" s="20" t="s">
        <v>137</v>
      </c>
      <c r="BK244" s="149">
        <f>ROUND(L244*K244,3)</f>
        <v>0</v>
      </c>
      <c r="BL244" s="20" t="s">
        <v>136</v>
      </c>
      <c r="BM244" s="20" t="s">
        <v>580</v>
      </c>
    </row>
    <row r="245" spans="2:65" s="1" customFormat="1" ht="38.25" customHeight="1">
      <c r="B245" s="139"/>
      <c r="C245" s="150" t="s">
        <v>350</v>
      </c>
      <c r="D245" s="150" t="s">
        <v>142</v>
      </c>
      <c r="E245" s="151" t="s">
        <v>581</v>
      </c>
      <c r="F245" s="243" t="s">
        <v>582</v>
      </c>
      <c r="G245" s="243"/>
      <c r="H245" s="243"/>
      <c r="I245" s="243"/>
      <c r="J245" s="152" t="s">
        <v>337</v>
      </c>
      <c r="K245" s="153">
        <v>105.6</v>
      </c>
      <c r="L245" s="244"/>
      <c r="M245" s="244"/>
      <c r="N245" s="244">
        <f>ROUND(L245*K245,3)</f>
        <v>0</v>
      </c>
      <c r="O245" s="232"/>
      <c r="P245" s="232"/>
      <c r="Q245" s="232"/>
      <c r="R245" s="144"/>
      <c r="T245" s="145" t="s">
        <v>5</v>
      </c>
      <c r="U245" s="42" t="s">
        <v>42</v>
      </c>
      <c r="V245" s="146">
        <v>0</v>
      </c>
      <c r="W245" s="146">
        <f>V245*K245</f>
        <v>0</v>
      </c>
      <c r="X245" s="146">
        <v>0</v>
      </c>
      <c r="Y245" s="146">
        <f>X245*K245</f>
        <v>0</v>
      </c>
      <c r="Z245" s="146">
        <v>0</v>
      </c>
      <c r="AA245" s="147">
        <f>Z245*K245</f>
        <v>0</v>
      </c>
      <c r="AC245" s="176"/>
      <c r="AD245" s="176"/>
      <c r="AE245" s="176"/>
      <c r="AR245" s="20" t="s">
        <v>145</v>
      </c>
      <c r="AT245" s="20" t="s">
        <v>142</v>
      </c>
      <c r="AU245" s="20" t="s">
        <v>137</v>
      </c>
      <c r="AY245" s="20" t="s">
        <v>131</v>
      </c>
      <c r="BE245" s="148">
        <f>IF(U245="základná",N245,0)</f>
        <v>0</v>
      </c>
      <c r="BF245" s="148">
        <f>IF(U245="znížená",N245,0)</f>
        <v>0</v>
      </c>
      <c r="BG245" s="148">
        <f>IF(U245="zákl. prenesená",N245,0)</f>
        <v>0</v>
      </c>
      <c r="BH245" s="148">
        <f>IF(U245="zníž. prenesená",N245,0)</f>
        <v>0</v>
      </c>
      <c r="BI245" s="148">
        <f>IF(U245="nulová",N245,0)</f>
        <v>0</v>
      </c>
      <c r="BJ245" s="20" t="s">
        <v>137</v>
      </c>
      <c r="BK245" s="149">
        <f>ROUND(L245*K245,3)</f>
        <v>0</v>
      </c>
      <c r="BL245" s="20" t="s">
        <v>136</v>
      </c>
      <c r="BM245" s="20" t="s">
        <v>583</v>
      </c>
    </row>
    <row r="246" spans="2:51" s="10" customFormat="1" ht="16.5" customHeight="1">
      <c r="B246" s="157"/>
      <c r="C246" s="158"/>
      <c r="D246" s="158"/>
      <c r="E246" s="159" t="s">
        <v>5</v>
      </c>
      <c r="F246" s="237" t="s">
        <v>584</v>
      </c>
      <c r="G246" s="238"/>
      <c r="H246" s="238"/>
      <c r="I246" s="238"/>
      <c r="J246" s="158"/>
      <c r="K246" s="160">
        <v>105.6</v>
      </c>
      <c r="L246" s="158"/>
      <c r="M246" s="158"/>
      <c r="N246" s="158"/>
      <c r="O246" s="158"/>
      <c r="P246" s="158"/>
      <c r="Q246" s="158"/>
      <c r="R246" s="161"/>
      <c r="T246" s="162"/>
      <c r="U246" s="158"/>
      <c r="V246" s="158"/>
      <c r="W246" s="158"/>
      <c r="X246" s="158"/>
      <c r="Y246" s="158"/>
      <c r="Z246" s="158"/>
      <c r="AA246" s="163"/>
      <c r="AC246" s="177"/>
      <c r="AD246" s="177"/>
      <c r="AE246" s="177"/>
      <c r="AT246" s="164" t="s">
        <v>373</v>
      </c>
      <c r="AU246" s="164" t="s">
        <v>137</v>
      </c>
      <c r="AV246" s="10" t="s">
        <v>137</v>
      </c>
      <c r="AW246" s="10" t="s">
        <v>32</v>
      </c>
      <c r="AX246" s="10" t="s">
        <v>75</v>
      </c>
      <c r="AY246" s="164" t="s">
        <v>131</v>
      </c>
    </row>
    <row r="247" spans="2:51" s="11" customFormat="1" ht="16.5" customHeight="1">
      <c r="B247" s="165"/>
      <c r="C247" s="166"/>
      <c r="D247" s="166"/>
      <c r="E247" s="167" t="s">
        <v>5</v>
      </c>
      <c r="F247" s="239" t="s">
        <v>374</v>
      </c>
      <c r="G247" s="240"/>
      <c r="H247" s="240"/>
      <c r="I247" s="240"/>
      <c r="J247" s="166"/>
      <c r="K247" s="168">
        <v>105.6</v>
      </c>
      <c r="L247" s="166"/>
      <c r="M247" s="166"/>
      <c r="N247" s="166"/>
      <c r="O247" s="166"/>
      <c r="P247" s="166"/>
      <c r="Q247" s="166"/>
      <c r="R247" s="169"/>
      <c r="T247" s="170"/>
      <c r="U247" s="166"/>
      <c r="V247" s="166"/>
      <c r="W247" s="166"/>
      <c r="X247" s="166"/>
      <c r="Y247" s="166"/>
      <c r="Z247" s="166"/>
      <c r="AA247" s="171"/>
      <c r="AC247" s="178"/>
      <c r="AD247" s="178"/>
      <c r="AE247" s="178"/>
      <c r="AT247" s="172" t="s">
        <v>373</v>
      </c>
      <c r="AU247" s="172" t="s">
        <v>137</v>
      </c>
      <c r="AV247" s="11" t="s">
        <v>136</v>
      </c>
      <c r="AW247" s="11" t="s">
        <v>32</v>
      </c>
      <c r="AX247" s="11" t="s">
        <v>83</v>
      </c>
      <c r="AY247" s="172" t="s">
        <v>131</v>
      </c>
    </row>
    <row r="248" spans="2:65" s="1" customFormat="1" ht="89.25" customHeight="1">
      <c r="B248" s="139"/>
      <c r="C248" s="150" t="s">
        <v>242</v>
      </c>
      <c r="D248" s="150" t="s">
        <v>142</v>
      </c>
      <c r="E248" s="151" t="s">
        <v>585</v>
      </c>
      <c r="F248" s="243" t="s">
        <v>586</v>
      </c>
      <c r="G248" s="243"/>
      <c r="H248" s="243"/>
      <c r="I248" s="243"/>
      <c r="J248" s="152" t="s">
        <v>157</v>
      </c>
      <c r="K248" s="153">
        <v>105.6</v>
      </c>
      <c r="L248" s="244"/>
      <c r="M248" s="244"/>
      <c r="N248" s="244">
        <f>ROUND(L248*K248,3)</f>
        <v>0</v>
      </c>
      <c r="O248" s="232"/>
      <c r="P248" s="232"/>
      <c r="Q248" s="232"/>
      <c r="R248" s="144"/>
      <c r="T248" s="145" t="s">
        <v>5</v>
      </c>
      <c r="U248" s="42" t="s">
        <v>42</v>
      </c>
      <c r="V248" s="146">
        <v>0</v>
      </c>
      <c r="W248" s="146">
        <f>V248*K248</f>
        <v>0</v>
      </c>
      <c r="X248" s="146">
        <v>0</v>
      </c>
      <c r="Y248" s="146">
        <f>X248*K248</f>
        <v>0</v>
      </c>
      <c r="Z248" s="146">
        <v>0</v>
      </c>
      <c r="AA248" s="147">
        <f>Z248*K248</f>
        <v>0</v>
      </c>
      <c r="AC248" s="176"/>
      <c r="AD248" s="176"/>
      <c r="AE248" s="176"/>
      <c r="AR248" s="20" t="s">
        <v>145</v>
      </c>
      <c r="AT248" s="20" t="s">
        <v>142</v>
      </c>
      <c r="AU248" s="20" t="s">
        <v>137</v>
      </c>
      <c r="AY248" s="20" t="s">
        <v>131</v>
      </c>
      <c r="BE248" s="148">
        <f>IF(U248="základná",N248,0)</f>
        <v>0</v>
      </c>
      <c r="BF248" s="148">
        <f>IF(U248="znížená",N248,0)</f>
        <v>0</v>
      </c>
      <c r="BG248" s="148">
        <f>IF(U248="zákl. prenesená",N248,0)</f>
        <v>0</v>
      </c>
      <c r="BH248" s="148">
        <f>IF(U248="zníž. prenesená",N248,0)</f>
        <v>0</v>
      </c>
      <c r="BI248" s="148">
        <f>IF(U248="nulová",N248,0)</f>
        <v>0</v>
      </c>
      <c r="BJ248" s="20" t="s">
        <v>137</v>
      </c>
      <c r="BK248" s="149">
        <f>ROUND(L248*K248,3)</f>
        <v>0</v>
      </c>
      <c r="BL248" s="20" t="s">
        <v>136</v>
      </c>
      <c r="BM248" s="20" t="s">
        <v>587</v>
      </c>
    </row>
    <row r="249" spans="2:51" s="10" customFormat="1" ht="16.5" customHeight="1">
      <c r="B249" s="157"/>
      <c r="C249" s="158"/>
      <c r="D249" s="158"/>
      <c r="E249" s="159" t="s">
        <v>5</v>
      </c>
      <c r="F249" s="237" t="s">
        <v>584</v>
      </c>
      <c r="G249" s="238"/>
      <c r="H249" s="238"/>
      <c r="I249" s="238"/>
      <c r="J249" s="158"/>
      <c r="K249" s="160">
        <v>105.6</v>
      </c>
      <c r="L249" s="158"/>
      <c r="M249" s="158"/>
      <c r="N249" s="158"/>
      <c r="O249" s="158"/>
      <c r="P249" s="158"/>
      <c r="Q249" s="158"/>
      <c r="R249" s="161"/>
      <c r="T249" s="162"/>
      <c r="U249" s="158"/>
      <c r="V249" s="158"/>
      <c r="W249" s="158"/>
      <c r="X249" s="158"/>
      <c r="Y249" s="158"/>
      <c r="Z249" s="158"/>
      <c r="AA249" s="163"/>
      <c r="AC249" s="177"/>
      <c r="AD249" s="177"/>
      <c r="AE249" s="177"/>
      <c r="AT249" s="164" t="s">
        <v>373</v>
      </c>
      <c r="AU249" s="164" t="s">
        <v>137</v>
      </c>
      <c r="AV249" s="10" t="s">
        <v>137</v>
      </c>
      <c r="AW249" s="10" t="s">
        <v>32</v>
      </c>
      <c r="AX249" s="10" t="s">
        <v>75</v>
      </c>
      <c r="AY249" s="164" t="s">
        <v>131</v>
      </c>
    </row>
    <row r="250" spans="2:51" s="11" customFormat="1" ht="16.5" customHeight="1">
      <c r="B250" s="165"/>
      <c r="C250" s="166"/>
      <c r="D250" s="166"/>
      <c r="E250" s="167" t="s">
        <v>5</v>
      </c>
      <c r="F250" s="239" t="s">
        <v>374</v>
      </c>
      <c r="G250" s="240"/>
      <c r="H250" s="240"/>
      <c r="I250" s="240"/>
      <c r="J250" s="166"/>
      <c r="K250" s="168">
        <v>105.6</v>
      </c>
      <c r="L250" s="166"/>
      <c r="M250" s="166"/>
      <c r="N250" s="166"/>
      <c r="O250" s="166"/>
      <c r="P250" s="166"/>
      <c r="Q250" s="166"/>
      <c r="R250" s="169"/>
      <c r="T250" s="170"/>
      <c r="U250" s="166"/>
      <c r="V250" s="166"/>
      <c r="W250" s="166"/>
      <c r="X250" s="166"/>
      <c r="Y250" s="166"/>
      <c r="Z250" s="166"/>
      <c r="AA250" s="171"/>
      <c r="AC250" s="178"/>
      <c r="AD250" s="178"/>
      <c r="AE250" s="178"/>
      <c r="AT250" s="172" t="s">
        <v>373</v>
      </c>
      <c r="AU250" s="172" t="s">
        <v>137</v>
      </c>
      <c r="AV250" s="11" t="s">
        <v>136</v>
      </c>
      <c r="AW250" s="11" t="s">
        <v>32</v>
      </c>
      <c r="AX250" s="11" t="s">
        <v>83</v>
      </c>
      <c r="AY250" s="172" t="s">
        <v>131</v>
      </c>
    </row>
    <row r="251" spans="2:65" s="1" customFormat="1" ht="38.25" customHeight="1">
      <c r="B251" s="139"/>
      <c r="C251" s="140" t="s">
        <v>588</v>
      </c>
      <c r="D251" s="140" t="s">
        <v>132</v>
      </c>
      <c r="E251" s="141" t="s">
        <v>589</v>
      </c>
      <c r="F251" s="234" t="s">
        <v>590</v>
      </c>
      <c r="G251" s="234"/>
      <c r="H251" s="234"/>
      <c r="I251" s="234"/>
      <c r="J251" s="142" t="s">
        <v>572</v>
      </c>
      <c r="K251" s="143">
        <v>1</v>
      </c>
      <c r="L251" s="232"/>
      <c r="M251" s="232"/>
      <c r="N251" s="232">
        <f>ROUND(L251*K251,3)</f>
        <v>0</v>
      </c>
      <c r="O251" s="232"/>
      <c r="P251" s="232"/>
      <c r="Q251" s="232"/>
      <c r="R251" s="144"/>
      <c r="T251" s="145" t="s">
        <v>5</v>
      </c>
      <c r="U251" s="42" t="s">
        <v>42</v>
      </c>
      <c r="V251" s="146">
        <v>0</v>
      </c>
      <c r="W251" s="146">
        <f>V251*K251</f>
        <v>0</v>
      </c>
      <c r="X251" s="146">
        <v>0</v>
      </c>
      <c r="Y251" s="146">
        <f>X251*K251</f>
        <v>0</v>
      </c>
      <c r="Z251" s="146">
        <v>0</v>
      </c>
      <c r="AA251" s="147">
        <f>Z251*K251</f>
        <v>0</v>
      </c>
      <c r="AC251" s="176"/>
      <c r="AD251" s="176"/>
      <c r="AE251" s="176"/>
      <c r="AR251" s="20" t="s">
        <v>136</v>
      </c>
      <c r="AT251" s="20" t="s">
        <v>132</v>
      </c>
      <c r="AU251" s="20" t="s">
        <v>137</v>
      </c>
      <c r="AY251" s="20" t="s">
        <v>131</v>
      </c>
      <c r="BE251" s="148">
        <f>IF(U251="základná",N251,0)</f>
        <v>0</v>
      </c>
      <c r="BF251" s="148">
        <f>IF(U251="znížená",N251,0)</f>
        <v>0</v>
      </c>
      <c r="BG251" s="148">
        <f>IF(U251="zákl. prenesená",N251,0)</f>
        <v>0</v>
      </c>
      <c r="BH251" s="148">
        <f>IF(U251="zníž. prenesená",N251,0)</f>
        <v>0</v>
      </c>
      <c r="BI251" s="148">
        <f>IF(U251="nulová",N251,0)</f>
        <v>0</v>
      </c>
      <c r="BJ251" s="20" t="s">
        <v>137</v>
      </c>
      <c r="BK251" s="149">
        <f>ROUND(L251*K251,3)</f>
        <v>0</v>
      </c>
      <c r="BL251" s="20" t="s">
        <v>136</v>
      </c>
      <c r="BM251" s="20" t="s">
        <v>591</v>
      </c>
    </row>
    <row r="252" spans="2:63" s="9" customFormat="1" ht="36.75" customHeight="1">
      <c r="B252" s="128"/>
      <c r="C252" s="129"/>
      <c r="D252" s="130" t="s">
        <v>364</v>
      </c>
      <c r="E252" s="130"/>
      <c r="F252" s="130"/>
      <c r="G252" s="130"/>
      <c r="H252" s="130"/>
      <c r="I252" s="130"/>
      <c r="J252" s="130"/>
      <c r="K252" s="130"/>
      <c r="L252" s="130"/>
      <c r="M252" s="130"/>
      <c r="N252" s="251">
        <f>BK252</f>
        <v>0</v>
      </c>
      <c r="O252" s="252"/>
      <c r="P252" s="252"/>
      <c r="Q252" s="252"/>
      <c r="R252" s="131"/>
      <c r="T252" s="132"/>
      <c r="U252" s="129"/>
      <c r="V252" s="129"/>
      <c r="W252" s="133">
        <f>W253+W260</f>
        <v>0</v>
      </c>
      <c r="X252" s="129"/>
      <c r="Y252" s="133">
        <f>Y253+Y260</f>
        <v>0.1552</v>
      </c>
      <c r="Z252" s="129"/>
      <c r="AA252" s="134">
        <f>AA253+AA260</f>
        <v>0</v>
      </c>
      <c r="AC252" s="175"/>
      <c r="AD252" s="175"/>
      <c r="AE252" s="175"/>
      <c r="AR252" s="135" t="s">
        <v>137</v>
      </c>
      <c r="AT252" s="136" t="s">
        <v>74</v>
      </c>
      <c r="AU252" s="136" t="s">
        <v>75</v>
      </c>
      <c r="AY252" s="135" t="s">
        <v>131</v>
      </c>
      <c r="BK252" s="137">
        <f>BK253+BK260</f>
        <v>0</v>
      </c>
    </row>
    <row r="253" spans="2:63" s="9" customFormat="1" ht="19.5" customHeight="1">
      <c r="B253" s="128"/>
      <c r="C253" s="129"/>
      <c r="D253" s="138" t="s">
        <v>365</v>
      </c>
      <c r="E253" s="138"/>
      <c r="F253" s="138"/>
      <c r="G253" s="138"/>
      <c r="H253" s="138"/>
      <c r="I253" s="138"/>
      <c r="J253" s="138"/>
      <c r="K253" s="138"/>
      <c r="L253" s="138"/>
      <c r="M253" s="138"/>
      <c r="N253" s="245">
        <f>BK253</f>
        <v>0</v>
      </c>
      <c r="O253" s="246"/>
      <c r="P253" s="246"/>
      <c r="Q253" s="246"/>
      <c r="R253" s="131"/>
      <c r="T253" s="132"/>
      <c r="U253" s="129"/>
      <c r="V253" s="129"/>
      <c r="W253" s="133">
        <f>SUM(W254:W259)</f>
        <v>0</v>
      </c>
      <c r="X253" s="129"/>
      <c r="Y253" s="133">
        <f>SUM(Y254:Y259)</f>
        <v>0</v>
      </c>
      <c r="Z253" s="129"/>
      <c r="AA253" s="134">
        <f>SUM(AA254:AA259)</f>
        <v>0</v>
      </c>
      <c r="AC253" s="175"/>
      <c r="AD253" s="175"/>
      <c r="AE253" s="175"/>
      <c r="AR253" s="135" t="s">
        <v>137</v>
      </c>
      <c r="AT253" s="136" t="s">
        <v>74</v>
      </c>
      <c r="AU253" s="136" t="s">
        <v>83</v>
      </c>
      <c r="AY253" s="135" t="s">
        <v>131</v>
      </c>
      <c r="BK253" s="137">
        <f>SUM(BK254:BK259)</f>
        <v>0</v>
      </c>
    </row>
    <row r="254" spans="2:65" s="1" customFormat="1" ht="25.5" customHeight="1">
      <c r="B254" s="139"/>
      <c r="C254" s="140" t="s">
        <v>246</v>
      </c>
      <c r="D254" s="140" t="s">
        <v>132</v>
      </c>
      <c r="E254" s="141" t="s">
        <v>592</v>
      </c>
      <c r="F254" s="234" t="s">
        <v>593</v>
      </c>
      <c r="G254" s="234"/>
      <c r="H254" s="234"/>
      <c r="I254" s="234"/>
      <c r="J254" s="142" t="s">
        <v>337</v>
      </c>
      <c r="K254" s="143">
        <v>603</v>
      </c>
      <c r="L254" s="232"/>
      <c r="M254" s="232"/>
      <c r="N254" s="232">
        <f aca="true" t="shared" si="10" ref="N254:N259">ROUND(L254*K254,3)</f>
        <v>0</v>
      </c>
      <c r="O254" s="232"/>
      <c r="P254" s="232"/>
      <c r="Q254" s="232"/>
      <c r="R254" s="144"/>
      <c r="T254" s="145" t="s">
        <v>5</v>
      </c>
      <c r="U254" s="42" t="s">
        <v>42</v>
      </c>
      <c r="V254" s="146">
        <v>0</v>
      </c>
      <c r="W254" s="146">
        <f aca="true" t="shared" si="11" ref="W254:W259">V254*K254</f>
        <v>0</v>
      </c>
      <c r="X254" s="146">
        <v>0</v>
      </c>
      <c r="Y254" s="146">
        <f aca="true" t="shared" si="12" ref="Y254:Y259">X254*K254</f>
        <v>0</v>
      </c>
      <c r="Z254" s="146">
        <v>0</v>
      </c>
      <c r="AA254" s="147">
        <f aca="true" t="shared" si="13" ref="AA254:AA259">Z254*K254</f>
        <v>0</v>
      </c>
      <c r="AC254" s="176"/>
      <c r="AD254" s="176"/>
      <c r="AE254" s="176"/>
      <c r="AR254" s="20" t="s">
        <v>162</v>
      </c>
      <c r="AT254" s="20" t="s">
        <v>132</v>
      </c>
      <c r="AU254" s="20" t="s">
        <v>137</v>
      </c>
      <c r="AY254" s="20" t="s">
        <v>131</v>
      </c>
      <c r="BE254" s="148">
        <f aca="true" t="shared" si="14" ref="BE254:BE259">IF(U254="základná",N254,0)</f>
        <v>0</v>
      </c>
      <c r="BF254" s="148">
        <f aca="true" t="shared" si="15" ref="BF254:BF259">IF(U254="znížená",N254,0)</f>
        <v>0</v>
      </c>
      <c r="BG254" s="148">
        <f aca="true" t="shared" si="16" ref="BG254:BG259">IF(U254="zákl. prenesená",N254,0)</f>
        <v>0</v>
      </c>
      <c r="BH254" s="148">
        <f aca="true" t="shared" si="17" ref="BH254:BH259">IF(U254="zníž. prenesená",N254,0)</f>
        <v>0</v>
      </c>
      <c r="BI254" s="148">
        <f aca="true" t="shared" si="18" ref="BI254:BI259">IF(U254="nulová",N254,0)</f>
        <v>0</v>
      </c>
      <c r="BJ254" s="20" t="s">
        <v>137</v>
      </c>
      <c r="BK254" s="149">
        <f aca="true" t="shared" si="19" ref="BK254:BK259">ROUND(L254*K254,3)</f>
        <v>0</v>
      </c>
      <c r="BL254" s="20" t="s">
        <v>162</v>
      </c>
      <c r="BM254" s="20" t="s">
        <v>594</v>
      </c>
    </row>
    <row r="255" spans="2:65" s="1" customFormat="1" ht="85.5" customHeight="1">
      <c r="B255" s="139"/>
      <c r="C255" s="150" t="s">
        <v>595</v>
      </c>
      <c r="D255" s="150" t="s">
        <v>142</v>
      </c>
      <c r="E255" s="151" t="s">
        <v>596</v>
      </c>
      <c r="F255" s="243" t="s">
        <v>639</v>
      </c>
      <c r="G255" s="243"/>
      <c r="H255" s="243"/>
      <c r="I255" s="243"/>
      <c r="J255" s="152" t="s">
        <v>337</v>
      </c>
      <c r="K255" s="153">
        <v>641</v>
      </c>
      <c r="L255" s="244"/>
      <c r="M255" s="244"/>
      <c r="N255" s="244">
        <f t="shared" si="10"/>
        <v>0</v>
      </c>
      <c r="O255" s="232"/>
      <c r="P255" s="232"/>
      <c r="Q255" s="232"/>
      <c r="R255" s="144"/>
      <c r="T255" s="145" t="s">
        <v>5</v>
      </c>
      <c r="U255" s="42" t="s">
        <v>42</v>
      </c>
      <c r="V255" s="146">
        <v>0</v>
      </c>
      <c r="W255" s="146">
        <f t="shared" si="11"/>
        <v>0</v>
      </c>
      <c r="X255" s="146">
        <v>0</v>
      </c>
      <c r="Y255" s="146">
        <f t="shared" si="12"/>
        <v>0</v>
      </c>
      <c r="Z255" s="146">
        <v>0</v>
      </c>
      <c r="AA255" s="147">
        <f t="shared" si="13"/>
        <v>0</v>
      </c>
      <c r="AC255" s="176"/>
      <c r="AD255" s="176"/>
      <c r="AE255" s="176"/>
      <c r="AR255" s="20" t="s">
        <v>190</v>
      </c>
      <c r="AT255" s="20" t="s">
        <v>142</v>
      </c>
      <c r="AU255" s="20" t="s">
        <v>137</v>
      </c>
      <c r="AY255" s="20" t="s">
        <v>131</v>
      </c>
      <c r="BE255" s="148">
        <f t="shared" si="14"/>
        <v>0</v>
      </c>
      <c r="BF255" s="148">
        <f t="shared" si="15"/>
        <v>0</v>
      </c>
      <c r="BG255" s="148">
        <f t="shared" si="16"/>
        <v>0</v>
      </c>
      <c r="BH255" s="148">
        <f t="shared" si="17"/>
        <v>0</v>
      </c>
      <c r="BI255" s="148">
        <f t="shared" si="18"/>
        <v>0</v>
      </c>
      <c r="BJ255" s="20" t="s">
        <v>137</v>
      </c>
      <c r="BK255" s="149">
        <f t="shared" si="19"/>
        <v>0</v>
      </c>
      <c r="BL255" s="20" t="s">
        <v>162</v>
      </c>
      <c r="BM255" s="20" t="s">
        <v>597</v>
      </c>
    </row>
    <row r="256" spans="2:65" s="1" customFormat="1" ht="25.5" customHeight="1">
      <c r="B256" s="139"/>
      <c r="C256" s="150" t="s">
        <v>249</v>
      </c>
      <c r="D256" s="150" t="s">
        <v>142</v>
      </c>
      <c r="E256" s="151" t="s">
        <v>598</v>
      </c>
      <c r="F256" s="243" t="s">
        <v>599</v>
      </c>
      <c r="G256" s="243"/>
      <c r="H256" s="243"/>
      <c r="I256" s="243"/>
      <c r="J256" s="152" t="s">
        <v>157</v>
      </c>
      <c r="K256" s="153">
        <v>500</v>
      </c>
      <c r="L256" s="244"/>
      <c r="M256" s="244"/>
      <c r="N256" s="244">
        <f t="shared" si="10"/>
        <v>0</v>
      </c>
      <c r="O256" s="232"/>
      <c r="P256" s="232"/>
      <c r="Q256" s="232"/>
      <c r="R256" s="144"/>
      <c r="T256" s="145" t="s">
        <v>5</v>
      </c>
      <c r="U256" s="42" t="s">
        <v>42</v>
      </c>
      <c r="V256" s="146">
        <v>0</v>
      </c>
      <c r="W256" s="146">
        <f t="shared" si="11"/>
        <v>0</v>
      </c>
      <c r="X256" s="146">
        <v>0</v>
      </c>
      <c r="Y256" s="146">
        <f t="shared" si="12"/>
        <v>0</v>
      </c>
      <c r="Z256" s="146">
        <v>0</v>
      </c>
      <c r="AA256" s="147">
        <f t="shared" si="13"/>
        <v>0</v>
      </c>
      <c r="AC256" s="176"/>
      <c r="AD256" s="176"/>
      <c r="AE256" s="176"/>
      <c r="AR256" s="20" t="s">
        <v>190</v>
      </c>
      <c r="AT256" s="20" t="s">
        <v>142</v>
      </c>
      <c r="AU256" s="20" t="s">
        <v>137</v>
      </c>
      <c r="AY256" s="20" t="s">
        <v>131</v>
      </c>
      <c r="BE256" s="148">
        <f t="shared" si="14"/>
        <v>0</v>
      </c>
      <c r="BF256" s="148">
        <f t="shared" si="15"/>
        <v>0</v>
      </c>
      <c r="BG256" s="148">
        <f t="shared" si="16"/>
        <v>0</v>
      </c>
      <c r="BH256" s="148">
        <f t="shared" si="17"/>
        <v>0</v>
      </c>
      <c r="BI256" s="148">
        <f t="shared" si="18"/>
        <v>0</v>
      </c>
      <c r="BJ256" s="20" t="s">
        <v>137</v>
      </c>
      <c r="BK256" s="149">
        <f t="shared" si="19"/>
        <v>0</v>
      </c>
      <c r="BL256" s="20" t="s">
        <v>162</v>
      </c>
      <c r="BM256" s="20" t="s">
        <v>600</v>
      </c>
    </row>
    <row r="257" spans="2:65" s="1" customFormat="1" ht="38.25" customHeight="1">
      <c r="B257" s="139"/>
      <c r="C257" s="140" t="s">
        <v>601</v>
      </c>
      <c r="D257" s="140" t="s">
        <v>132</v>
      </c>
      <c r="E257" s="141" t="s">
        <v>602</v>
      </c>
      <c r="F257" s="234" t="s">
        <v>537</v>
      </c>
      <c r="G257" s="234"/>
      <c r="H257" s="234"/>
      <c r="I257" s="234"/>
      <c r="J257" s="142" t="s">
        <v>603</v>
      </c>
      <c r="K257" s="143">
        <v>1</v>
      </c>
      <c r="L257" s="232"/>
      <c r="M257" s="232"/>
      <c r="N257" s="232">
        <f t="shared" si="10"/>
        <v>0</v>
      </c>
      <c r="O257" s="232"/>
      <c r="P257" s="232"/>
      <c r="Q257" s="232"/>
      <c r="R257" s="144"/>
      <c r="T257" s="145" t="s">
        <v>5</v>
      </c>
      <c r="U257" s="42" t="s">
        <v>42</v>
      </c>
      <c r="V257" s="146">
        <v>0</v>
      </c>
      <c r="W257" s="146">
        <f t="shared" si="11"/>
        <v>0</v>
      </c>
      <c r="X257" s="146">
        <v>0</v>
      </c>
      <c r="Y257" s="146">
        <f t="shared" si="12"/>
        <v>0</v>
      </c>
      <c r="Z257" s="146">
        <v>0</v>
      </c>
      <c r="AA257" s="147">
        <f t="shared" si="13"/>
        <v>0</v>
      </c>
      <c r="AC257" s="176"/>
      <c r="AD257" s="176"/>
      <c r="AE257" s="176"/>
      <c r="AR257" s="20" t="s">
        <v>162</v>
      </c>
      <c r="AT257" s="20" t="s">
        <v>132</v>
      </c>
      <c r="AU257" s="20" t="s">
        <v>137</v>
      </c>
      <c r="AY257" s="20" t="s">
        <v>131</v>
      </c>
      <c r="BE257" s="148">
        <f t="shared" si="14"/>
        <v>0</v>
      </c>
      <c r="BF257" s="148">
        <f t="shared" si="15"/>
        <v>0</v>
      </c>
      <c r="BG257" s="148">
        <f t="shared" si="16"/>
        <v>0</v>
      </c>
      <c r="BH257" s="148">
        <f t="shared" si="17"/>
        <v>0</v>
      </c>
      <c r="BI257" s="148">
        <f t="shared" si="18"/>
        <v>0</v>
      </c>
      <c r="BJ257" s="20" t="s">
        <v>137</v>
      </c>
      <c r="BK257" s="149">
        <f t="shared" si="19"/>
        <v>0</v>
      </c>
      <c r="BL257" s="20" t="s">
        <v>162</v>
      </c>
      <c r="BM257" s="20" t="s">
        <v>604</v>
      </c>
    </row>
    <row r="258" spans="2:65" s="1" customFormat="1" ht="25.5" customHeight="1">
      <c r="B258" s="139"/>
      <c r="C258" s="150" t="s">
        <v>253</v>
      </c>
      <c r="D258" s="150" t="s">
        <v>142</v>
      </c>
      <c r="E258" s="151" t="s">
        <v>605</v>
      </c>
      <c r="F258" s="243" t="s">
        <v>606</v>
      </c>
      <c r="G258" s="243"/>
      <c r="H258" s="243"/>
      <c r="I258" s="243"/>
      <c r="J258" s="152" t="s">
        <v>182</v>
      </c>
      <c r="K258" s="153">
        <v>180</v>
      </c>
      <c r="L258" s="244"/>
      <c r="M258" s="244"/>
      <c r="N258" s="244">
        <f t="shared" si="10"/>
        <v>0</v>
      </c>
      <c r="O258" s="232"/>
      <c r="P258" s="232"/>
      <c r="Q258" s="232"/>
      <c r="R258" s="144"/>
      <c r="T258" s="145" t="s">
        <v>5</v>
      </c>
      <c r="U258" s="42" t="s">
        <v>42</v>
      </c>
      <c r="V258" s="146">
        <v>0</v>
      </c>
      <c r="W258" s="146">
        <f t="shared" si="11"/>
        <v>0</v>
      </c>
      <c r="X258" s="146">
        <v>0</v>
      </c>
      <c r="Y258" s="146">
        <f t="shared" si="12"/>
        <v>0</v>
      </c>
      <c r="Z258" s="146">
        <v>0</v>
      </c>
      <c r="AA258" s="147">
        <f t="shared" si="13"/>
        <v>0</v>
      </c>
      <c r="AC258" s="176"/>
      <c r="AD258" s="176"/>
      <c r="AE258" s="176"/>
      <c r="AR258" s="20" t="s">
        <v>190</v>
      </c>
      <c r="AT258" s="20" t="s">
        <v>142</v>
      </c>
      <c r="AU258" s="20" t="s">
        <v>137</v>
      </c>
      <c r="AY258" s="20" t="s">
        <v>131</v>
      </c>
      <c r="BE258" s="148">
        <f t="shared" si="14"/>
        <v>0</v>
      </c>
      <c r="BF258" s="148">
        <f t="shared" si="15"/>
        <v>0</v>
      </c>
      <c r="BG258" s="148">
        <f t="shared" si="16"/>
        <v>0</v>
      </c>
      <c r="BH258" s="148">
        <f t="shared" si="17"/>
        <v>0</v>
      </c>
      <c r="BI258" s="148">
        <f t="shared" si="18"/>
        <v>0</v>
      </c>
      <c r="BJ258" s="20" t="s">
        <v>137</v>
      </c>
      <c r="BK258" s="149">
        <f t="shared" si="19"/>
        <v>0</v>
      </c>
      <c r="BL258" s="20" t="s">
        <v>162</v>
      </c>
      <c r="BM258" s="20" t="s">
        <v>607</v>
      </c>
    </row>
    <row r="259" spans="2:65" s="1" customFormat="1" ht="25.5" customHeight="1">
      <c r="B259" s="139"/>
      <c r="C259" s="150" t="s">
        <v>608</v>
      </c>
      <c r="D259" s="150" t="s">
        <v>142</v>
      </c>
      <c r="E259" s="151" t="s">
        <v>609</v>
      </c>
      <c r="F259" s="243" t="s">
        <v>610</v>
      </c>
      <c r="G259" s="243"/>
      <c r="H259" s="243"/>
      <c r="I259" s="243"/>
      <c r="J259" s="152" t="s">
        <v>148</v>
      </c>
      <c r="K259" s="153">
        <v>16</v>
      </c>
      <c r="L259" s="244"/>
      <c r="M259" s="244"/>
      <c r="N259" s="244">
        <f t="shared" si="10"/>
        <v>0</v>
      </c>
      <c r="O259" s="232"/>
      <c r="P259" s="232"/>
      <c r="Q259" s="232"/>
      <c r="R259" s="144"/>
      <c r="T259" s="145" t="s">
        <v>5</v>
      </c>
      <c r="U259" s="42" t="s">
        <v>42</v>
      </c>
      <c r="V259" s="146">
        <v>0</v>
      </c>
      <c r="W259" s="146">
        <f t="shared" si="11"/>
        <v>0</v>
      </c>
      <c r="X259" s="146">
        <v>0</v>
      </c>
      <c r="Y259" s="146">
        <f t="shared" si="12"/>
        <v>0</v>
      </c>
      <c r="Z259" s="146">
        <v>0</v>
      </c>
      <c r="AA259" s="147">
        <f t="shared" si="13"/>
        <v>0</v>
      </c>
      <c r="AC259" s="176"/>
      <c r="AD259" s="176"/>
      <c r="AE259" s="176"/>
      <c r="AR259" s="20" t="s">
        <v>190</v>
      </c>
      <c r="AT259" s="20" t="s">
        <v>142</v>
      </c>
      <c r="AU259" s="20" t="s">
        <v>137</v>
      </c>
      <c r="AY259" s="20" t="s">
        <v>131</v>
      </c>
      <c r="BE259" s="148">
        <f t="shared" si="14"/>
        <v>0</v>
      </c>
      <c r="BF259" s="148">
        <f t="shared" si="15"/>
        <v>0</v>
      </c>
      <c r="BG259" s="148">
        <f t="shared" si="16"/>
        <v>0</v>
      </c>
      <c r="BH259" s="148">
        <f t="shared" si="17"/>
        <v>0</v>
      </c>
      <c r="BI259" s="148">
        <f t="shared" si="18"/>
        <v>0</v>
      </c>
      <c r="BJ259" s="20" t="s">
        <v>137</v>
      </c>
      <c r="BK259" s="149">
        <f t="shared" si="19"/>
        <v>0</v>
      </c>
      <c r="BL259" s="20" t="s">
        <v>162</v>
      </c>
      <c r="BM259" s="20" t="s">
        <v>611</v>
      </c>
    </row>
    <row r="260" spans="2:63" s="9" customFormat="1" ht="29.25" customHeight="1">
      <c r="B260" s="128"/>
      <c r="C260" s="129"/>
      <c r="D260" s="138" t="s">
        <v>366</v>
      </c>
      <c r="E260" s="138"/>
      <c r="F260" s="138"/>
      <c r="G260" s="138"/>
      <c r="H260" s="138"/>
      <c r="I260" s="138"/>
      <c r="J260" s="138"/>
      <c r="K260" s="138"/>
      <c r="L260" s="138"/>
      <c r="M260" s="138"/>
      <c r="N260" s="247">
        <f>BK260</f>
        <v>0</v>
      </c>
      <c r="O260" s="248"/>
      <c r="P260" s="248"/>
      <c r="Q260" s="248"/>
      <c r="R260" s="131"/>
      <c r="T260" s="132"/>
      <c r="U260" s="129"/>
      <c r="V260" s="129"/>
      <c r="W260" s="133">
        <f>SUM(W261:W265)</f>
        <v>0</v>
      </c>
      <c r="X260" s="129"/>
      <c r="Y260" s="133">
        <f>SUM(Y261:Y265)</f>
        <v>0.1552</v>
      </c>
      <c r="Z260" s="129"/>
      <c r="AA260" s="134">
        <f>SUM(AA261:AA265)</f>
        <v>0</v>
      </c>
      <c r="AC260" s="175"/>
      <c r="AD260" s="175"/>
      <c r="AE260" s="175"/>
      <c r="AR260" s="135" t="s">
        <v>137</v>
      </c>
      <c r="AT260" s="136" t="s">
        <v>74</v>
      </c>
      <c r="AU260" s="136" t="s">
        <v>83</v>
      </c>
      <c r="AY260" s="135" t="s">
        <v>131</v>
      </c>
      <c r="BK260" s="137">
        <f>SUM(BK261:BK265)</f>
        <v>0</v>
      </c>
    </row>
    <row r="261" spans="2:65" s="1" customFormat="1" ht="25.5" customHeight="1">
      <c r="B261" s="139"/>
      <c r="C261" s="150" t="s">
        <v>256</v>
      </c>
      <c r="D261" s="150" t="s">
        <v>142</v>
      </c>
      <c r="E261" s="151" t="s">
        <v>612</v>
      </c>
      <c r="F261" s="243" t="s">
        <v>640</v>
      </c>
      <c r="G261" s="243"/>
      <c r="H261" s="243"/>
      <c r="I261" s="243"/>
      <c r="J261" s="152" t="s">
        <v>135</v>
      </c>
      <c r="K261" s="153">
        <v>2</v>
      </c>
      <c r="L261" s="244"/>
      <c r="M261" s="244"/>
      <c r="N261" s="244">
        <f>ROUND(L261*K261,3)</f>
        <v>0</v>
      </c>
      <c r="O261" s="232"/>
      <c r="P261" s="232"/>
      <c r="Q261" s="232"/>
      <c r="R261" s="144"/>
      <c r="T261" s="145" t="s">
        <v>5</v>
      </c>
      <c r="U261" s="42" t="s">
        <v>42</v>
      </c>
      <c r="V261" s="146">
        <v>0</v>
      </c>
      <c r="W261" s="146">
        <f>V261*K261</f>
        <v>0</v>
      </c>
      <c r="X261" s="146">
        <v>0</v>
      </c>
      <c r="Y261" s="146">
        <f>X261*K261</f>
        <v>0</v>
      </c>
      <c r="Z261" s="146">
        <v>0</v>
      </c>
      <c r="AA261" s="147">
        <f>Z261*K261</f>
        <v>0</v>
      </c>
      <c r="AC261" s="176"/>
      <c r="AD261" s="176"/>
      <c r="AE261" s="176"/>
      <c r="AR261" s="20" t="s">
        <v>190</v>
      </c>
      <c r="AT261" s="20" t="s">
        <v>142</v>
      </c>
      <c r="AU261" s="20" t="s">
        <v>137</v>
      </c>
      <c r="AY261" s="20" t="s">
        <v>131</v>
      </c>
      <c r="BE261" s="148">
        <f>IF(U261="základná",N261,0)</f>
        <v>0</v>
      </c>
      <c r="BF261" s="148">
        <f>IF(U261="znížená",N261,0)</f>
        <v>0</v>
      </c>
      <c r="BG261" s="148">
        <f>IF(U261="zákl. prenesená",N261,0)</f>
        <v>0</v>
      </c>
      <c r="BH261" s="148">
        <f>IF(U261="zníž. prenesená",N261,0)</f>
        <v>0</v>
      </c>
      <c r="BI261" s="148">
        <f>IF(U261="nulová",N261,0)</f>
        <v>0</v>
      </c>
      <c r="BJ261" s="20" t="s">
        <v>137</v>
      </c>
      <c r="BK261" s="149">
        <f>ROUND(L261*K261,3)</f>
        <v>0</v>
      </c>
      <c r="BL261" s="20" t="s">
        <v>162</v>
      </c>
      <c r="BM261" s="20" t="s">
        <v>613</v>
      </c>
    </row>
    <row r="262" spans="2:65" s="1" customFormat="1" ht="25.5" customHeight="1">
      <c r="B262" s="139"/>
      <c r="C262" s="140" t="s">
        <v>614</v>
      </c>
      <c r="D262" s="140" t="s">
        <v>132</v>
      </c>
      <c r="E262" s="141" t="s">
        <v>615</v>
      </c>
      <c r="F262" s="234" t="s">
        <v>616</v>
      </c>
      <c r="G262" s="234"/>
      <c r="H262" s="234"/>
      <c r="I262" s="234"/>
      <c r="J262" s="142" t="s">
        <v>135</v>
      </c>
      <c r="K262" s="143">
        <v>2</v>
      </c>
      <c r="L262" s="232"/>
      <c r="M262" s="232"/>
      <c r="N262" s="232">
        <f>ROUND(L262*K262,3)</f>
        <v>0</v>
      </c>
      <c r="O262" s="232"/>
      <c r="P262" s="232"/>
      <c r="Q262" s="232"/>
      <c r="R262" s="144"/>
      <c r="T262" s="145" t="s">
        <v>5</v>
      </c>
      <c r="U262" s="42" t="s">
        <v>42</v>
      </c>
      <c r="V262" s="146">
        <v>0</v>
      </c>
      <c r="W262" s="146">
        <f>V262*K262</f>
        <v>0</v>
      </c>
      <c r="X262" s="146">
        <v>0</v>
      </c>
      <c r="Y262" s="146">
        <f>X262*K262</f>
        <v>0</v>
      </c>
      <c r="Z262" s="146">
        <v>0</v>
      </c>
      <c r="AA262" s="147">
        <f>Z262*K262</f>
        <v>0</v>
      </c>
      <c r="AC262" s="176"/>
      <c r="AD262" s="176"/>
      <c r="AE262" s="176"/>
      <c r="AR262" s="20" t="s">
        <v>162</v>
      </c>
      <c r="AT262" s="20" t="s">
        <v>132</v>
      </c>
      <c r="AU262" s="20" t="s">
        <v>137</v>
      </c>
      <c r="AY262" s="20" t="s">
        <v>131</v>
      </c>
      <c r="BE262" s="148">
        <f>IF(U262="základná",N262,0)</f>
        <v>0</v>
      </c>
      <c r="BF262" s="148">
        <f>IF(U262="znížená",N262,0)</f>
        <v>0</v>
      </c>
      <c r="BG262" s="148">
        <f>IF(U262="zákl. prenesená",N262,0)</f>
        <v>0</v>
      </c>
      <c r="BH262" s="148">
        <f>IF(U262="zníž. prenesená",N262,0)</f>
        <v>0</v>
      </c>
      <c r="BI262" s="148">
        <f>IF(U262="nulová",N262,0)</f>
        <v>0</v>
      </c>
      <c r="BJ262" s="20" t="s">
        <v>137</v>
      </c>
      <c r="BK262" s="149">
        <f>ROUND(L262*K262,3)</f>
        <v>0</v>
      </c>
      <c r="BL262" s="20" t="s">
        <v>162</v>
      </c>
      <c r="BM262" s="20" t="s">
        <v>617</v>
      </c>
    </row>
    <row r="263" spans="2:65" s="1" customFormat="1" ht="25.5" customHeight="1">
      <c r="B263" s="139"/>
      <c r="C263" s="150" t="s">
        <v>260</v>
      </c>
      <c r="D263" s="150" t="s">
        <v>142</v>
      </c>
      <c r="E263" s="151" t="s">
        <v>618</v>
      </c>
      <c r="F263" s="243" t="s">
        <v>619</v>
      </c>
      <c r="G263" s="243"/>
      <c r="H263" s="243"/>
      <c r="I263" s="243"/>
      <c r="J263" s="152" t="s">
        <v>620</v>
      </c>
      <c r="K263" s="153">
        <v>1</v>
      </c>
      <c r="L263" s="244"/>
      <c r="M263" s="244"/>
      <c r="N263" s="244">
        <f>ROUND(L263*K263,3)</f>
        <v>0</v>
      </c>
      <c r="O263" s="232"/>
      <c r="P263" s="232"/>
      <c r="Q263" s="232"/>
      <c r="R263" s="144"/>
      <c r="T263" s="145" t="s">
        <v>5</v>
      </c>
      <c r="U263" s="42" t="s">
        <v>42</v>
      </c>
      <c r="V263" s="146">
        <v>0</v>
      </c>
      <c r="W263" s="146">
        <f>V263*K263</f>
        <v>0</v>
      </c>
      <c r="X263" s="146">
        <v>0</v>
      </c>
      <c r="Y263" s="146">
        <f>X263*K263</f>
        <v>0</v>
      </c>
      <c r="Z263" s="146">
        <v>0</v>
      </c>
      <c r="AA263" s="147">
        <f>Z263*K263</f>
        <v>0</v>
      </c>
      <c r="AC263" s="176"/>
      <c r="AD263" s="176"/>
      <c r="AE263" s="176"/>
      <c r="AR263" s="20" t="s">
        <v>190</v>
      </c>
      <c r="AT263" s="20" t="s">
        <v>142</v>
      </c>
      <c r="AU263" s="20" t="s">
        <v>137</v>
      </c>
      <c r="AY263" s="20" t="s">
        <v>131</v>
      </c>
      <c r="BE263" s="148">
        <f>IF(U263="základná",N263,0)</f>
        <v>0</v>
      </c>
      <c r="BF263" s="148">
        <f>IF(U263="znížená",N263,0)</f>
        <v>0</v>
      </c>
      <c r="BG263" s="148">
        <f>IF(U263="zákl. prenesená",N263,0)</f>
        <v>0</v>
      </c>
      <c r="BH263" s="148">
        <f>IF(U263="zníž. prenesená",N263,0)</f>
        <v>0</v>
      </c>
      <c r="BI263" s="148">
        <f>IF(U263="nulová",N263,0)</f>
        <v>0</v>
      </c>
      <c r="BJ263" s="20" t="s">
        <v>137</v>
      </c>
      <c r="BK263" s="149">
        <f>ROUND(L263*K263,3)</f>
        <v>0</v>
      </c>
      <c r="BL263" s="20" t="s">
        <v>162</v>
      </c>
      <c r="BM263" s="20" t="s">
        <v>621</v>
      </c>
    </row>
    <row r="264" spans="2:65" s="1" customFormat="1" ht="38.25" customHeight="1">
      <c r="B264" s="139"/>
      <c r="C264" s="150" t="s">
        <v>622</v>
      </c>
      <c r="D264" s="150" t="s">
        <v>142</v>
      </c>
      <c r="E264" s="151" t="s">
        <v>623</v>
      </c>
      <c r="F264" s="243" t="s">
        <v>624</v>
      </c>
      <c r="G264" s="243"/>
      <c r="H264" s="243"/>
      <c r="I264" s="243"/>
      <c r="J264" s="152" t="s">
        <v>506</v>
      </c>
      <c r="K264" s="153">
        <v>1</v>
      </c>
      <c r="L264" s="244"/>
      <c r="M264" s="244"/>
      <c r="N264" s="244">
        <f>ROUND(L264*K264,3)</f>
        <v>0</v>
      </c>
      <c r="O264" s="232"/>
      <c r="P264" s="232"/>
      <c r="Q264" s="232"/>
      <c r="R264" s="144"/>
      <c r="T264" s="145" t="s">
        <v>5</v>
      </c>
      <c r="U264" s="42" t="s">
        <v>42</v>
      </c>
      <c r="V264" s="146">
        <v>0</v>
      </c>
      <c r="W264" s="146">
        <f>V264*K264</f>
        <v>0</v>
      </c>
      <c r="X264" s="146">
        <v>0</v>
      </c>
      <c r="Y264" s="146">
        <f>X264*K264</f>
        <v>0</v>
      </c>
      <c r="Z264" s="146">
        <v>0</v>
      </c>
      <c r="AA264" s="147">
        <f>Z264*K264</f>
        <v>0</v>
      </c>
      <c r="AC264" s="176"/>
      <c r="AD264" s="176"/>
      <c r="AE264" s="176"/>
      <c r="AR264" s="20" t="s">
        <v>190</v>
      </c>
      <c r="AT264" s="20" t="s">
        <v>142</v>
      </c>
      <c r="AU264" s="20" t="s">
        <v>137</v>
      </c>
      <c r="AY264" s="20" t="s">
        <v>131</v>
      </c>
      <c r="BE264" s="148">
        <f>IF(U264="základná",N264,0)</f>
        <v>0</v>
      </c>
      <c r="BF264" s="148">
        <f>IF(U264="znížená",N264,0)</f>
        <v>0</v>
      </c>
      <c r="BG264" s="148">
        <f>IF(U264="zákl. prenesená",N264,0)</f>
        <v>0</v>
      </c>
      <c r="BH264" s="148">
        <f>IF(U264="zníž. prenesená",N264,0)</f>
        <v>0</v>
      </c>
      <c r="BI264" s="148">
        <f>IF(U264="nulová",N264,0)</f>
        <v>0</v>
      </c>
      <c r="BJ264" s="20" t="s">
        <v>137</v>
      </c>
      <c r="BK264" s="149">
        <f>ROUND(L264*K264,3)</f>
        <v>0</v>
      </c>
      <c r="BL264" s="20" t="s">
        <v>162</v>
      </c>
      <c r="BM264" s="20" t="s">
        <v>625</v>
      </c>
    </row>
    <row r="265" spans="2:65" s="1" customFormat="1" ht="38.25" customHeight="1">
      <c r="B265" s="139"/>
      <c r="C265" s="150" t="s">
        <v>626</v>
      </c>
      <c r="D265" s="150" t="s">
        <v>142</v>
      </c>
      <c r="E265" s="151" t="s">
        <v>627</v>
      </c>
      <c r="F265" s="243" t="s">
        <v>628</v>
      </c>
      <c r="G265" s="243"/>
      <c r="H265" s="243"/>
      <c r="I265" s="243"/>
      <c r="J265" s="152" t="s">
        <v>135</v>
      </c>
      <c r="K265" s="153">
        <v>2</v>
      </c>
      <c r="L265" s="244"/>
      <c r="M265" s="244"/>
      <c r="N265" s="244">
        <f>ROUND(L265*K265,3)</f>
        <v>0</v>
      </c>
      <c r="O265" s="232"/>
      <c r="P265" s="232"/>
      <c r="Q265" s="232"/>
      <c r="R265" s="144"/>
      <c r="T265" s="145" t="s">
        <v>5</v>
      </c>
      <c r="U265" s="42" t="s">
        <v>42</v>
      </c>
      <c r="V265" s="146">
        <v>0</v>
      </c>
      <c r="W265" s="146">
        <f>V265*K265</f>
        <v>0</v>
      </c>
      <c r="X265" s="146">
        <v>0.0776</v>
      </c>
      <c r="Y265" s="146">
        <f>X265*K265</f>
        <v>0.1552</v>
      </c>
      <c r="Z265" s="146">
        <v>0</v>
      </c>
      <c r="AA265" s="147">
        <f>Z265*K265</f>
        <v>0</v>
      </c>
      <c r="AC265" s="176"/>
      <c r="AD265" s="176"/>
      <c r="AE265" s="176"/>
      <c r="AR265" s="20" t="s">
        <v>190</v>
      </c>
      <c r="AT265" s="20" t="s">
        <v>142</v>
      </c>
      <c r="AU265" s="20" t="s">
        <v>137</v>
      </c>
      <c r="AY265" s="20" t="s">
        <v>131</v>
      </c>
      <c r="BE265" s="148">
        <f>IF(U265="základná",N265,0)</f>
        <v>0</v>
      </c>
      <c r="BF265" s="148">
        <f>IF(U265="znížená",N265,0)</f>
        <v>0</v>
      </c>
      <c r="BG265" s="148">
        <f>IF(U265="zákl. prenesená",N265,0)</f>
        <v>0</v>
      </c>
      <c r="BH265" s="148">
        <f>IF(U265="zníž. prenesená",N265,0)</f>
        <v>0</v>
      </c>
      <c r="BI265" s="148">
        <f>IF(U265="nulová",N265,0)</f>
        <v>0</v>
      </c>
      <c r="BJ265" s="20" t="s">
        <v>137</v>
      </c>
      <c r="BK265" s="149">
        <f>ROUND(L265*K265,3)</f>
        <v>0</v>
      </c>
      <c r="BL265" s="20" t="s">
        <v>162</v>
      </c>
      <c r="BM265" s="20" t="s">
        <v>629</v>
      </c>
    </row>
    <row r="266" spans="2:63" s="9" customFormat="1" ht="36.75" customHeight="1">
      <c r="B266" s="128"/>
      <c r="C266" s="129"/>
      <c r="D266" s="130" t="s">
        <v>367</v>
      </c>
      <c r="E266" s="130"/>
      <c r="F266" s="130"/>
      <c r="G266" s="130"/>
      <c r="H266" s="130"/>
      <c r="I266" s="130"/>
      <c r="J266" s="130"/>
      <c r="K266" s="130"/>
      <c r="L266" s="130"/>
      <c r="M266" s="130"/>
      <c r="N266" s="249">
        <f>BK266</f>
        <v>0</v>
      </c>
      <c r="O266" s="250"/>
      <c r="P266" s="250"/>
      <c r="Q266" s="250"/>
      <c r="R266" s="131"/>
      <c r="T266" s="132"/>
      <c r="U266" s="129"/>
      <c r="V266" s="129"/>
      <c r="W266" s="133">
        <f>SUM(W267:W268)</f>
        <v>0</v>
      </c>
      <c r="X266" s="129"/>
      <c r="Y266" s="133">
        <f>SUM(Y267:Y268)</f>
        <v>0</v>
      </c>
      <c r="Z266" s="129"/>
      <c r="AA266" s="134">
        <f>SUM(AA267:AA268)</f>
        <v>0</v>
      </c>
      <c r="AC266" s="175"/>
      <c r="AD266" s="175"/>
      <c r="AE266" s="175"/>
      <c r="AR266" s="135" t="s">
        <v>150</v>
      </c>
      <c r="AT266" s="136" t="s">
        <v>74</v>
      </c>
      <c r="AU266" s="136" t="s">
        <v>75</v>
      </c>
      <c r="AY266" s="135" t="s">
        <v>131</v>
      </c>
      <c r="BK266" s="137">
        <f>SUM(BK267:BK268)</f>
        <v>0</v>
      </c>
    </row>
    <row r="267" spans="2:65" s="1" customFormat="1" ht="38.25" customHeight="1">
      <c r="B267" s="139"/>
      <c r="C267" s="140" t="s">
        <v>630</v>
      </c>
      <c r="D267" s="140" t="s">
        <v>132</v>
      </c>
      <c r="E267" s="141" t="s">
        <v>631</v>
      </c>
      <c r="F267" s="234" t="s">
        <v>632</v>
      </c>
      <c r="G267" s="234"/>
      <c r="H267" s="234"/>
      <c r="I267" s="234"/>
      <c r="J267" s="142" t="s">
        <v>633</v>
      </c>
      <c r="K267" s="143">
        <v>1</v>
      </c>
      <c r="L267" s="232"/>
      <c r="M267" s="232"/>
      <c r="N267" s="232">
        <f>ROUND(L267*K267,3)</f>
        <v>0</v>
      </c>
      <c r="O267" s="232"/>
      <c r="P267" s="232"/>
      <c r="Q267" s="232"/>
      <c r="R267" s="144"/>
      <c r="T267" s="145" t="s">
        <v>5</v>
      </c>
      <c r="U267" s="42" t="s">
        <v>42</v>
      </c>
      <c r="V267" s="146">
        <v>0</v>
      </c>
      <c r="W267" s="146">
        <f>V267*K267</f>
        <v>0</v>
      </c>
      <c r="X267" s="146">
        <v>0</v>
      </c>
      <c r="Y267" s="146">
        <f>X267*K267</f>
        <v>0</v>
      </c>
      <c r="Z267" s="146">
        <v>0</v>
      </c>
      <c r="AA267" s="147">
        <f>Z267*K267</f>
        <v>0</v>
      </c>
      <c r="AC267" s="176"/>
      <c r="AD267" s="176"/>
      <c r="AE267" s="176"/>
      <c r="AR267" s="20" t="s">
        <v>136</v>
      </c>
      <c r="AT267" s="20" t="s">
        <v>132</v>
      </c>
      <c r="AU267" s="20" t="s">
        <v>83</v>
      </c>
      <c r="AY267" s="20" t="s">
        <v>131</v>
      </c>
      <c r="BE267" s="148">
        <f>IF(U267="základná",N267,0)</f>
        <v>0</v>
      </c>
      <c r="BF267" s="148">
        <f>IF(U267="znížená",N267,0)</f>
        <v>0</v>
      </c>
      <c r="BG267" s="148">
        <f>IF(U267="zákl. prenesená",N267,0)</f>
        <v>0</v>
      </c>
      <c r="BH267" s="148">
        <f>IF(U267="zníž. prenesená",N267,0)</f>
        <v>0</v>
      </c>
      <c r="BI267" s="148">
        <f>IF(U267="nulová",N267,0)</f>
        <v>0</v>
      </c>
      <c r="BJ267" s="20" t="s">
        <v>137</v>
      </c>
      <c r="BK267" s="149">
        <f>ROUND(L267*K267,3)</f>
        <v>0</v>
      </c>
      <c r="BL267" s="20" t="s">
        <v>136</v>
      </c>
      <c r="BM267" s="20" t="s">
        <v>634</v>
      </c>
    </row>
    <row r="268" spans="2:65" s="1" customFormat="1" ht="16.5" customHeight="1">
      <c r="B268" s="139"/>
      <c r="C268" s="140" t="s">
        <v>268</v>
      </c>
      <c r="D268" s="140" t="s">
        <v>132</v>
      </c>
      <c r="E268" s="141" t="s">
        <v>635</v>
      </c>
      <c r="F268" s="234" t="s">
        <v>636</v>
      </c>
      <c r="G268" s="234"/>
      <c r="H268" s="234"/>
      <c r="I268" s="234"/>
      <c r="J268" s="142" t="s">
        <v>633</v>
      </c>
      <c r="K268" s="143">
        <v>1</v>
      </c>
      <c r="L268" s="232"/>
      <c r="M268" s="232"/>
      <c r="N268" s="232">
        <f>ROUND(L268*K268,3)</f>
        <v>0</v>
      </c>
      <c r="O268" s="232"/>
      <c r="P268" s="232"/>
      <c r="Q268" s="232"/>
      <c r="R268" s="144"/>
      <c r="T268" s="145" t="s">
        <v>5</v>
      </c>
      <c r="U268" s="154" t="s">
        <v>42</v>
      </c>
      <c r="V268" s="155">
        <v>0</v>
      </c>
      <c r="W268" s="155">
        <f>V268*K268</f>
        <v>0</v>
      </c>
      <c r="X268" s="155">
        <v>0</v>
      </c>
      <c r="Y268" s="155">
        <f>X268*K268</f>
        <v>0</v>
      </c>
      <c r="Z268" s="155">
        <v>0</v>
      </c>
      <c r="AA268" s="156">
        <f>Z268*K268</f>
        <v>0</v>
      </c>
      <c r="AR268" s="20" t="s">
        <v>136</v>
      </c>
      <c r="AT268" s="20" t="s">
        <v>132</v>
      </c>
      <c r="AU268" s="20" t="s">
        <v>83</v>
      </c>
      <c r="AY268" s="20" t="s">
        <v>131</v>
      </c>
      <c r="BE268" s="148">
        <f>IF(U268="základná",N268,0)</f>
        <v>0</v>
      </c>
      <c r="BF268" s="148">
        <f>IF(U268="znížená",N268,0)</f>
        <v>0</v>
      </c>
      <c r="BG268" s="148">
        <f>IF(U268="zákl. prenesená",N268,0)</f>
        <v>0</v>
      </c>
      <c r="BH268" s="148">
        <f>IF(U268="zníž. prenesená",N268,0)</f>
        <v>0</v>
      </c>
      <c r="BI268" s="148">
        <f>IF(U268="nulová",N268,0)</f>
        <v>0</v>
      </c>
      <c r="BJ268" s="20" t="s">
        <v>137</v>
      </c>
      <c r="BK268" s="149">
        <f>ROUND(L268*K268,3)</f>
        <v>0</v>
      </c>
      <c r="BL268" s="20" t="s">
        <v>136</v>
      </c>
      <c r="BM268" s="20" t="s">
        <v>637</v>
      </c>
    </row>
    <row r="269" spans="2:18" s="1" customFormat="1" ht="6.75" customHeight="1">
      <c r="B269" s="57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9"/>
    </row>
  </sheetData>
  <sheetProtection/>
  <mergeCells count="363">
    <mergeCell ref="H1:K1"/>
    <mergeCell ref="S2:AC2"/>
    <mergeCell ref="F268:I268"/>
    <mergeCell ref="L268:M268"/>
    <mergeCell ref="N268:Q268"/>
    <mergeCell ref="N121:Q121"/>
    <mergeCell ref="N122:Q122"/>
    <mergeCell ref="N123:Q123"/>
    <mergeCell ref="N163:Q163"/>
    <mergeCell ref="N191:Q191"/>
    <mergeCell ref="N196:Q196"/>
    <mergeCell ref="N209:Q209"/>
    <mergeCell ref="N213:Q213"/>
    <mergeCell ref="N224:Q224"/>
    <mergeCell ref="N228:Q228"/>
    <mergeCell ref="N252:Q252"/>
    <mergeCell ref="N234:Q234"/>
    <mergeCell ref="N219:Q219"/>
    <mergeCell ref="N211:Q211"/>
    <mergeCell ref="N197:Q197"/>
    <mergeCell ref="N253:Q253"/>
    <mergeCell ref="N260:Q260"/>
    <mergeCell ref="N266:Q266"/>
    <mergeCell ref="F264:I264"/>
    <mergeCell ref="L264:M264"/>
    <mergeCell ref="N264:Q264"/>
    <mergeCell ref="F265:I265"/>
    <mergeCell ref="L265:M265"/>
    <mergeCell ref="N265:Q265"/>
    <mergeCell ref="L263:M263"/>
    <mergeCell ref="F267:I267"/>
    <mergeCell ref="L267:M267"/>
    <mergeCell ref="N267:Q267"/>
    <mergeCell ref="F261:I261"/>
    <mergeCell ref="L261:M261"/>
    <mergeCell ref="N261:Q261"/>
    <mergeCell ref="F262:I262"/>
    <mergeCell ref="L262:M262"/>
    <mergeCell ref="N262:Q262"/>
    <mergeCell ref="F263:I263"/>
    <mergeCell ref="N263:Q263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47:I247"/>
    <mergeCell ref="F248:I248"/>
    <mergeCell ref="L248:M248"/>
    <mergeCell ref="N248:Q248"/>
    <mergeCell ref="F249:I249"/>
    <mergeCell ref="F250:I250"/>
    <mergeCell ref="F251:I251"/>
    <mergeCell ref="L251:M251"/>
    <mergeCell ref="N251:Q251"/>
    <mergeCell ref="F242:I242"/>
    <mergeCell ref="F243:I243"/>
    <mergeCell ref="F244:I244"/>
    <mergeCell ref="L244:M244"/>
    <mergeCell ref="N244:Q244"/>
    <mergeCell ref="F245:I245"/>
    <mergeCell ref="L245:M245"/>
    <mergeCell ref="N245:Q245"/>
    <mergeCell ref="F246:I246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1:I231"/>
    <mergeCell ref="L231:M231"/>
    <mergeCell ref="N231:Q231"/>
    <mergeCell ref="F232:I232"/>
    <mergeCell ref="F233:I233"/>
    <mergeCell ref="F234:I234"/>
    <mergeCell ref="L234:M234"/>
    <mergeCell ref="F235:I235"/>
    <mergeCell ref="L235:M235"/>
    <mergeCell ref="N235:Q235"/>
    <mergeCell ref="F227:I227"/>
    <mergeCell ref="L227:M227"/>
    <mergeCell ref="N227:Q227"/>
    <mergeCell ref="F229:I229"/>
    <mergeCell ref="L229:M229"/>
    <mergeCell ref="N229:Q229"/>
    <mergeCell ref="F230:I230"/>
    <mergeCell ref="L230:M230"/>
    <mergeCell ref="N230:Q230"/>
    <mergeCell ref="F221:I221"/>
    <mergeCell ref="L221:M221"/>
    <mergeCell ref="N221:Q221"/>
    <mergeCell ref="F222:I222"/>
    <mergeCell ref="F223:I223"/>
    <mergeCell ref="F225:I225"/>
    <mergeCell ref="L225:M225"/>
    <mergeCell ref="N225:Q225"/>
    <mergeCell ref="F226:I226"/>
    <mergeCell ref="L226:M226"/>
    <mergeCell ref="N226:Q226"/>
    <mergeCell ref="F216:I216"/>
    <mergeCell ref="F217:I217"/>
    <mergeCell ref="F218:I218"/>
    <mergeCell ref="L218:M218"/>
    <mergeCell ref="N218:Q218"/>
    <mergeCell ref="F219:I219"/>
    <mergeCell ref="L219:M219"/>
    <mergeCell ref="F220:I220"/>
    <mergeCell ref="L220:M220"/>
    <mergeCell ref="N220:Q220"/>
    <mergeCell ref="F212:I212"/>
    <mergeCell ref="L212:M212"/>
    <mergeCell ref="N212:Q212"/>
    <mergeCell ref="F214:I214"/>
    <mergeCell ref="L214:M214"/>
    <mergeCell ref="N214:Q214"/>
    <mergeCell ref="F215:I215"/>
    <mergeCell ref="L215:M215"/>
    <mergeCell ref="N215:Q215"/>
    <mergeCell ref="F208:I208"/>
    <mergeCell ref="L208:M208"/>
    <mergeCell ref="N208:Q208"/>
    <mergeCell ref="F210:I210"/>
    <mergeCell ref="L210:M210"/>
    <mergeCell ref="N210:Q210"/>
    <mergeCell ref="F211:I211"/>
    <mergeCell ref="L211:M211"/>
    <mergeCell ref="F203:I203"/>
    <mergeCell ref="F204:I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199:I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3:I193"/>
    <mergeCell ref="L193:M193"/>
    <mergeCell ref="N193:Q193"/>
    <mergeCell ref="F194:I194"/>
    <mergeCell ref="F195:I195"/>
    <mergeCell ref="F197:I197"/>
    <mergeCell ref="L197:M197"/>
    <mergeCell ref="L185:M185"/>
    <mergeCell ref="N185:Q185"/>
    <mergeCell ref="F186:I186"/>
    <mergeCell ref="F187:I187"/>
    <mergeCell ref="F188:I188"/>
    <mergeCell ref="F189:I189"/>
    <mergeCell ref="F179:I179"/>
    <mergeCell ref="F180:I180"/>
    <mergeCell ref="F181:I181"/>
    <mergeCell ref="F182:I182"/>
    <mergeCell ref="F183:I183"/>
    <mergeCell ref="F198:I198"/>
    <mergeCell ref="F185:I185"/>
    <mergeCell ref="F190:I190"/>
    <mergeCell ref="F192:I192"/>
    <mergeCell ref="N175:Q175"/>
    <mergeCell ref="F176:I176"/>
    <mergeCell ref="L176:M176"/>
    <mergeCell ref="N176:Q176"/>
    <mergeCell ref="F177:I177"/>
    <mergeCell ref="L192:M192"/>
    <mergeCell ref="N192:Q192"/>
    <mergeCell ref="F178:I178"/>
    <mergeCell ref="L178:M178"/>
    <mergeCell ref="N178:Q178"/>
    <mergeCell ref="N171:Q171"/>
    <mergeCell ref="F172:I172"/>
    <mergeCell ref="L172:M172"/>
    <mergeCell ref="N172:Q172"/>
    <mergeCell ref="F173:I173"/>
    <mergeCell ref="F184:I184"/>
    <mergeCell ref="L184:M184"/>
    <mergeCell ref="N184:Q184"/>
    <mergeCell ref="F175:I175"/>
    <mergeCell ref="L175:M175"/>
    <mergeCell ref="N167:Q167"/>
    <mergeCell ref="F168:I168"/>
    <mergeCell ref="L168:M168"/>
    <mergeCell ref="N168:Q168"/>
    <mergeCell ref="F169:I169"/>
    <mergeCell ref="L177:M177"/>
    <mergeCell ref="N177:Q177"/>
    <mergeCell ref="F170:I170"/>
    <mergeCell ref="F171:I171"/>
    <mergeCell ref="L171:M171"/>
    <mergeCell ref="F161:I161"/>
    <mergeCell ref="F174:I174"/>
    <mergeCell ref="F165:I165"/>
    <mergeCell ref="F166:I166"/>
    <mergeCell ref="F167:I167"/>
    <mergeCell ref="L167:M167"/>
    <mergeCell ref="L156:M156"/>
    <mergeCell ref="F158:I158"/>
    <mergeCell ref="F159:I159"/>
    <mergeCell ref="F160:I160"/>
    <mergeCell ref="L160:M160"/>
    <mergeCell ref="N160:Q160"/>
    <mergeCell ref="F152:I152"/>
    <mergeCell ref="F162:I162"/>
    <mergeCell ref="F164:I164"/>
    <mergeCell ref="L164:M164"/>
    <mergeCell ref="N164:Q164"/>
    <mergeCell ref="F154:I154"/>
    <mergeCell ref="F155:I155"/>
    <mergeCell ref="L155:M155"/>
    <mergeCell ref="N155:Q155"/>
    <mergeCell ref="F156:I156"/>
    <mergeCell ref="F146:I146"/>
    <mergeCell ref="N156:Q156"/>
    <mergeCell ref="F157:I157"/>
    <mergeCell ref="L157:M157"/>
    <mergeCell ref="N157:Q157"/>
    <mergeCell ref="F149:I149"/>
    <mergeCell ref="F150:I150"/>
    <mergeCell ref="F151:I151"/>
    <mergeCell ref="L151:M151"/>
    <mergeCell ref="N151:Q151"/>
    <mergeCell ref="L140:M140"/>
    <mergeCell ref="L152:M152"/>
    <mergeCell ref="N152:Q152"/>
    <mergeCell ref="F153:I153"/>
    <mergeCell ref="F142:I142"/>
    <mergeCell ref="F143:I143"/>
    <mergeCell ref="F144:I144"/>
    <mergeCell ref="F145:I145"/>
    <mergeCell ref="L145:M145"/>
    <mergeCell ref="N145:Q145"/>
    <mergeCell ref="F134:I134"/>
    <mergeCell ref="F147:I147"/>
    <mergeCell ref="F148:I148"/>
    <mergeCell ref="L148:M148"/>
    <mergeCell ref="N148:Q148"/>
    <mergeCell ref="F136:I136"/>
    <mergeCell ref="F137:I137"/>
    <mergeCell ref="F138:I138"/>
    <mergeCell ref="F139:I139"/>
    <mergeCell ref="F140:I140"/>
    <mergeCell ref="F129:I129"/>
    <mergeCell ref="N140:Q140"/>
    <mergeCell ref="F141:I141"/>
    <mergeCell ref="L141:M141"/>
    <mergeCell ref="N141:Q141"/>
    <mergeCell ref="F131:I131"/>
    <mergeCell ref="F132:I132"/>
    <mergeCell ref="F133:I133"/>
    <mergeCell ref="L133:M133"/>
    <mergeCell ref="N133:Q133"/>
    <mergeCell ref="F124:I124"/>
    <mergeCell ref="L134:M134"/>
    <mergeCell ref="N134:Q134"/>
    <mergeCell ref="F135:I135"/>
    <mergeCell ref="F125:I125"/>
    <mergeCell ref="F126:I126"/>
    <mergeCell ref="F127:I127"/>
    <mergeCell ref="L127:M127"/>
    <mergeCell ref="N127:Q127"/>
    <mergeCell ref="F128:I128"/>
    <mergeCell ref="F112:P112"/>
    <mergeCell ref="F130:I130"/>
    <mergeCell ref="L130:M130"/>
    <mergeCell ref="N130:Q130"/>
    <mergeCell ref="M115:P115"/>
    <mergeCell ref="M117:Q117"/>
    <mergeCell ref="M118:Q118"/>
    <mergeCell ref="F120:I120"/>
    <mergeCell ref="L120:M120"/>
    <mergeCell ref="N120:Q120"/>
    <mergeCell ref="N96:Q96"/>
    <mergeCell ref="L124:M124"/>
    <mergeCell ref="N124:Q124"/>
    <mergeCell ref="N97:Q97"/>
    <mergeCell ref="N98:Q98"/>
    <mergeCell ref="N99:Q99"/>
    <mergeCell ref="N100:Q100"/>
    <mergeCell ref="N102:Q102"/>
    <mergeCell ref="L104:Q104"/>
    <mergeCell ref="C110:Q110"/>
    <mergeCell ref="M83:Q83"/>
    <mergeCell ref="F113:P113"/>
    <mergeCell ref="N88:Q88"/>
    <mergeCell ref="N89:Q89"/>
    <mergeCell ref="N90:Q90"/>
    <mergeCell ref="N91:Q91"/>
    <mergeCell ref="N92:Q92"/>
    <mergeCell ref="N93:Q93"/>
    <mergeCell ref="N94:Q94"/>
    <mergeCell ref="N95:Q95"/>
    <mergeCell ref="H36:J36"/>
    <mergeCell ref="C75:Q75"/>
    <mergeCell ref="F77:P77"/>
    <mergeCell ref="F78:P78"/>
    <mergeCell ref="M80:P80"/>
    <mergeCell ref="M82:Q82"/>
    <mergeCell ref="M30:P30"/>
    <mergeCell ref="C85:G85"/>
    <mergeCell ref="N85:Q85"/>
    <mergeCell ref="N87:Q87"/>
    <mergeCell ref="H33:J33"/>
    <mergeCell ref="M33:P33"/>
    <mergeCell ref="H34:J34"/>
    <mergeCell ref="M34:P34"/>
    <mergeCell ref="H35:J35"/>
    <mergeCell ref="M35:P35"/>
    <mergeCell ref="O14:P14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O15:P15"/>
    <mergeCell ref="H32:J32"/>
    <mergeCell ref="M32:P32"/>
    <mergeCell ref="C2:Q2"/>
    <mergeCell ref="C4:Q4"/>
    <mergeCell ref="F6:P6"/>
    <mergeCell ref="F7:P7"/>
    <mergeCell ref="O9:P9"/>
    <mergeCell ref="O11:P11"/>
    <mergeCell ref="O12:P12"/>
  </mergeCells>
  <hyperlinks>
    <hyperlink ref="F1:G1" location="C2" display="1) Krycí list rozpočtu"/>
    <hyperlink ref="H1:K1" location="C86" display="2) Rekapitulácia rozpočtu"/>
    <hyperlink ref="L1" location="C121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9"/>
  <sheetViews>
    <sheetView showGridLines="0" zoomScalePageLayoutView="0" workbookViewId="0" topLeftCell="A1">
      <pane ySplit="1" topLeftCell="A120" activePane="bottomLeft" state="frozen"/>
      <selection pane="topLeft" activeCell="A1" sqref="A1"/>
      <selection pane="bottomLeft" activeCell="AE125" sqref="AE12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3"/>
      <c r="C1" s="13"/>
      <c r="D1" s="14" t="s">
        <v>1</v>
      </c>
      <c r="E1" s="13"/>
      <c r="F1" s="15" t="s">
        <v>92</v>
      </c>
      <c r="G1" s="15"/>
      <c r="H1" s="253" t="s">
        <v>93</v>
      </c>
      <c r="I1" s="253"/>
      <c r="J1" s="253"/>
      <c r="K1" s="253"/>
      <c r="L1" s="15" t="s">
        <v>94</v>
      </c>
      <c r="M1" s="13"/>
      <c r="N1" s="13"/>
      <c r="O1" s="14" t="s">
        <v>95</v>
      </c>
      <c r="P1" s="13"/>
      <c r="Q1" s="13"/>
      <c r="R1" s="13"/>
      <c r="S1" s="15" t="s">
        <v>96</v>
      </c>
      <c r="T1" s="15"/>
      <c r="U1" s="103"/>
      <c r="V1" s="10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7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20" t="s">
        <v>84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75</v>
      </c>
    </row>
    <row r="4" spans="2:46" ht="36.75" customHeight="1">
      <c r="B4" s="24"/>
      <c r="C4" s="182" t="s">
        <v>97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5"/>
      <c r="T4" s="19" t="s">
        <v>12</v>
      </c>
      <c r="AT4" s="20" t="s">
        <v>6</v>
      </c>
    </row>
    <row r="5" spans="2:18" ht="6.7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2:18" ht="24.75" customHeight="1">
      <c r="B6" s="24"/>
      <c r="C6" s="26"/>
      <c r="D6" s="30" t="s">
        <v>15</v>
      </c>
      <c r="E6" s="26"/>
      <c r="F6" s="219" t="str">
        <f>'Rekapitulácia stavby'!K6</f>
        <v>VIACÚČELOVÉ ŠPORTOVÉ IHRISKO– k.u.Brezany , č.p.123/1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6"/>
      <c r="R6" s="25"/>
    </row>
    <row r="7" spans="2:18" s="1" customFormat="1" ht="32.25" customHeight="1">
      <c r="B7" s="33"/>
      <c r="C7" s="34"/>
      <c r="D7" s="29" t="s">
        <v>98</v>
      </c>
      <c r="E7" s="34"/>
      <c r="F7" s="186" t="s">
        <v>99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34"/>
      <c r="R7" s="35"/>
    </row>
    <row r="8" spans="2:18" s="1" customFormat="1" ht="14.25" customHeight="1">
      <c r="B8" s="33"/>
      <c r="C8" s="34"/>
      <c r="D8" s="30" t="s">
        <v>17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18</v>
      </c>
      <c r="N8" s="34"/>
      <c r="O8" s="28" t="s">
        <v>5</v>
      </c>
      <c r="P8" s="34"/>
      <c r="Q8" s="34"/>
      <c r="R8" s="35"/>
    </row>
    <row r="9" spans="2:18" s="1" customFormat="1" ht="14.25" customHeight="1">
      <c r="B9" s="33"/>
      <c r="C9" s="34"/>
      <c r="D9" s="30" t="s">
        <v>19</v>
      </c>
      <c r="E9" s="34"/>
      <c r="F9" s="28" t="s">
        <v>20</v>
      </c>
      <c r="G9" s="34"/>
      <c r="H9" s="34"/>
      <c r="I9" s="34"/>
      <c r="J9" s="34"/>
      <c r="K9" s="34"/>
      <c r="L9" s="34"/>
      <c r="M9" s="30" t="s">
        <v>21</v>
      </c>
      <c r="N9" s="34"/>
      <c r="O9" s="221">
        <f>'Rekapitulácia stavby'!AN8</f>
        <v>43707</v>
      </c>
      <c r="P9" s="221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30" t="s">
        <v>22</v>
      </c>
      <c r="E11" s="34"/>
      <c r="F11" s="34"/>
      <c r="G11" s="34"/>
      <c r="H11" s="34"/>
      <c r="I11" s="34"/>
      <c r="J11" s="34"/>
      <c r="K11" s="34"/>
      <c r="L11" s="34"/>
      <c r="M11" s="30" t="s">
        <v>23</v>
      </c>
      <c r="N11" s="34"/>
      <c r="O11" s="184" t="str">
        <f>IF('Rekapitulácia stavby'!AN10="","",'Rekapitulácia stavby'!AN10)</f>
        <v>00318302</v>
      </c>
      <c r="P11" s="184"/>
      <c r="Q11" s="34"/>
      <c r="R11" s="35"/>
    </row>
    <row r="12" spans="2:18" s="1" customFormat="1" ht="18" customHeight="1">
      <c r="B12" s="33"/>
      <c r="C12" s="34"/>
      <c r="D12" s="34"/>
      <c r="E12" s="28" t="str">
        <f>IF('Rekapitulácia stavby'!E11="","",'Rekapitulácia stavby'!E11)</f>
        <v>Obec Nedožery Brezany, ul. Družstevná 367/1,97212</v>
      </c>
      <c r="F12" s="34"/>
      <c r="G12" s="34"/>
      <c r="H12" s="34"/>
      <c r="I12" s="34"/>
      <c r="J12" s="34"/>
      <c r="K12" s="34"/>
      <c r="L12" s="34"/>
      <c r="M12" s="30" t="s">
        <v>26</v>
      </c>
      <c r="N12" s="34"/>
      <c r="O12" s="184">
        <f>IF('Rekapitulácia stavby'!AN11="","",'Rekapitulácia stavby'!AN11)</f>
      </c>
      <c r="P12" s="184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30" t="s">
        <v>27</v>
      </c>
      <c r="E14" s="34"/>
      <c r="F14" s="34"/>
      <c r="G14" s="34"/>
      <c r="H14" s="34"/>
      <c r="I14" s="34"/>
      <c r="J14" s="34"/>
      <c r="K14" s="34"/>
      <c r="L14" s="34"/>
      <c r="M14" s="30" t="s">
        <v>23</v>
      </c>
      <c r="N14" s="34"/>
      <c r="O14" s="184">
        <f>IF('Rekapitulácia stavby'!AN13="","",'Rekapitulácia stavby'!AN13)</f>
      </c>
      <c r="P14" s="184"/>
      <c r="Q14" s="34"/>
      <c r="R14" s="35"/>
    </row>
    <row r="15" spans="2:18" s="1" customFormat="1" ht="18" customHeight="1">
      <c r="B15" s="33"/>
      <c r="C15" s="34"/>
      <c r="D15" s="34"/>
      <c r="E15" s="28" t="str">
        <f>IF('Rekapitulácia stavby'!E14="","",'Rekapitulácia stavby'!E14)</f>
        <v> </v>
      </c>
      <c r="F15" s="34"/>
      <c r="G15" s="34"/>
      <c r="H15" s="34"/>
      <c r="I15" s="34"/>
      <c r="J15" s="34"/>
      <c r="K15" s="34"/>
      <c r="L15" s="34"/>
      <c r="M15" s="30" t="s">
        <v>26</v>
      </c>
      <c r="N15" s="34"/>
      <c r="O15" s="184">
        <f>IF('Rekapitulácia stavby'!AN14="","",'Rekapitulácia stavby'!AN14)</f>
      </c>
      <c r="P15" s="184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30" t="s">
        <v>28</v>
      </c>
      <c r="E17" s="34"/>
      <c r="F17" s="34"/>
      <c r="G17" s="34"/>
      <c r="H17" s="34"/>
      <c r="I17" s="34"/>
      <c r="J17" s="34"/>
      <c r="K17" s="34"/>
      <c r="L17" s="34"/>
      <c r="M17" s="30" t="s">
        <v>23</v>
      </c>
      <c r="N17" s="34"/>
      <c r="O17" s="184" t="s">
        <v>29</v>
      </c>
      <c r="P17" s="184"/>
      <c r="Q17" s="34"/>
      <c r="R17" s="35"/>
    </row>
    <row r="18" spans="2:18" s="1" customFormat="1" ht="18" customHeight="1">
      <c r="B18" s="33"/>
      <c r="C18" s="34"/>
      <c r="D18" s="34"/>
      <c r="E18" s="28" t="s">
        <v>30</v>
      </c>
      <c r="F18" s="34"/>
      <c r="G18" s="34"/>
      <c r="H18" s="34"/>
      <c r="I18" s="34"/>
      <c r="J18" s="34"/>
      <c r="K18" s="34"/>
      <c r="L18" s="34"/>
      <c r="M18" s="30" t="s">
        <v>26</v>
      </c>
      <c r="N18" s="34"/>
      <c r="O18" s="184" t="s">
        <v>31</v>
      </c>
      <c r="P18" s="184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30" t="s">
        <v>34</v>
      </c>
      <c r="E20" s="34"/>
      <c r="F20" s="34"/>
      <c r="G20" s="34"/>
      <c r="H20" s="34"/>
      <c r="I20" s="34"/>
      <c r="J20" s="34"/>
      <c r="K20" s="34"/>
      <c r="L20" s="34"/>
      <c r="M20" s="30" t="s">
        <v>23</v>
      </c>
      <c r="N20" s="34"/>
      <c r="O20" s="184">
        <f>IF('Rekapitulácia stavby'!AN19="","",'Rekapitulácia stavby'!AN19)</f>
      </c>
      <c r="P20" s="184"/>
      <c r="Q20" s="34"/>
      <c r="R20" s="35"/>
    </row>
    <row r="21" spans="2:18" s="1" customFormat="1" ht="18" customHeight="1">
      <c r="B21" s="33"/>
      <c r="C21" s="34"/>
      <c r="D21" s="34"/>
      <c r="E21" s="28" t="str">
        <f>IF('Rekapitulácia stavby'!E20="","",'Rekapitulácia stavby'!E20)</f>
        <v> </v>
      </c>
      <c r="F21" s="34"/>
      <c r="G21" s="34"/>
      <c r="H21" s="34"/>
      <c r="I21" s="34"/>
      <c r="J21" s="34"/>
      <c r="K21" s="34"/>
      <c r="L21" s="34"/>
      <c r="M21" s="30" t="s">
        <v>26</v>
      </c>
      <c r="N21" s="34"/>
      <c r="O21" s="184">
        <f>IF('Rekapitulácia stavby'!AN20="","",'Rekapitulácia stavby'!AN20)</f>
      </c>
      <c r="P21" s="184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30" t="s">
        <v>35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6.5" customHeight="1">
      <c r="B24" s="33"/>
      <c r="C24" s="34"/>
      <c r="D24" s="34"/>
      <c r="E24" s="187" t="s">
        <v>5</v>
      </c>
      <c r="F24" s="187"/>
      <c r="G24" s="187"/>
      <c r="H24" s="187"/>
      <c r="I24" s="187"/>
      <c r="J24" s="187"/>
      <c r="K24" s="187"/>
      <c r="L24" s="187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04" t="s">
        <v>100</v>
      </c>
      <c r="E27" s="34"/>
      <c r="F27" s="34"/>
      <c r="G27" s="34"/>
      <c r="H27" s="34"/>
      <c r="I27" s="34"/>
      <c r="J27" s="34"/>
      <c r="K27" s="34"/>
      <c r="L27" s="34"/>
      <c r="M27" s="188">
        <f>N88</f>
        <v>0</v>
      </c>
      <c r="N27" s="188"/>
      <c r="O27" s="188"/>
      <c r="P27" s="188"/>
      <c r="Q27" s="34"/>
      <c r="R27" s="35"/>
    </row>
    <row r="28" spans="2:18" s="1" customFormat="1" ht="14.25" customHeight="1">
      <c r="B28" s="33"/>
      <c r="C28" s="34"/>
      <c r="D28" s="32" t="s">
        <v>101</v>
      </c>
      <c r="E28" s="34"/>
      <c r="F28" s="34"/>
      <c r="G28" s="34"/>
      <c r="H28" s="34"/>
      <c r="I28" s="34"/>
      <c r="J28" s="34"/>
      <c r="K28" s="34"/>
      <c r="L28" s="34"/>
      <c r="M28" s="188">
        <f>N99</f>
        <v>0</v>
      </c>
      <c r="N28" s="188"/>
      <c r="O28" s="188"/>
      <c r="P28" s="188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05" t="s">
        <v>38</v>
      </c>
      <c r="E30" s="34"/>
      <c r="F30" s="34"/>
      <c r="G30" s="34"/>
      <c r="H30" s="34"/>
      <c r="I30" s="34"/>
      <c r="J30" s="34"/>
      <c r="K30" s="34"/>
      <c r="L30" s="34"/>
      <c r="M30" s="224">
        <f>ROUND(M27+M28,2)</f>
        <v>0</v>
      </c>
      <c r="N30" s="218"/>
      <c r="O30" s="218"/>
      <c r="P30" s="218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>
      <c r="B32" s="33"/>
      <c r="C32" s="34"/>
      <c r="D32" s="40" t="s">
        <v>39</v>
      </c>
      <c r="E32" s="40" t="s">
        <v>40</v>
      </c>
      <c r="F32" s="41">
        <v>0.2</v>
      </c>
      <c r="G32" s="106" t="s">
        <v>41</v>
      </c>
      <c r="H32" s="217">
        <f>ROUND((SUM(BE99:BE100)+SUM(BE118:BE188)),2)</f>
        <v>0</v>
      </c>
      <c r="I32" s="218"/>
      <c r="J32" s="218"/>
      <c r="K32" s="34"/>
      <c r="L32" s="34"/>
      <c r="M32" s="217">
        <f>ROUND(ROUND((SUM(BE99:BE100)+SUM(BE118:BE188)),2)*F32,2)</f>
        <v>0</v>
      </c>
      <c r="N32" s="218"/>
      <c r="O32" s="218"/>
      <c r="P32" s="218"/>
      <c r="Q32" s="34"/>
      <c r="R32" s="35"/>
    </row>
    <row r="33" spans="2:18" s="1" customFormat="1" ht="14.25" customHeight="1">
      <c r="B33" s="33"/>
      <c r="C33" s="34"/>
      <c r="D33" s="34"/>
      <c r="E33" s="40" t="s">
        <v>42</v>
      </c>
      <c r="F33" s="41">
        <v>0.2</v>
      </c>
      <c r="G33" s="106" t="s">
        <v>41</v>
      </c>
      <c r="H33" s="217">
        <f>ROUND((SUM(BF99:BF100)+SUM(BF118:BF188)),2)</f>
        <v>0</v>
      </c>
      <c r="I33" s="218"/>
      <c r="J33" s="218"/>
      <c r="K33" s="34"/>
      <c r="L33" s="34"/>
      <c r="M33" s="217">
        <f>ROUND(ROUND((SUM(BF99:BF100)+SUM(BF118:BF188)),2)*F33,2)</f>
        <v>0</v>
      </c>
      <c r="N33" s="218"/>
      <c r="O33" s="218"/>
      <c r="P33" s="218"/>
      <c r="Q33" s="34"/>
      <c r="R33" s="35"/>
    </row>
    <row r="34" spans="2:18" s="1" customFormat="1" ht="14.25" customHeight="1" hidden="1">
      <c r="B34" s="33"/>
      <c r="C34" s="34"/>
      <c r="D34" s="34"/>
      <c r="E34" s="40" t="s">
        <v>43</v>
      </c>
      <c r="F34" s="41">
        <v>0.2</v>
      </c>
      <c r="G34" s="106" t="s">
        <v>41</v>
      </c>
      <c r="H34" s="217">
        <f>ROUND((SUM(BG99:BG100)+SUM(BG118:BG188)),2)</f>
        <v>0</v>
      </c>
      <c r="I34" s="218"/>
      <c r="J34" s="218"/>
      <c r="K34" s="34"/>
      <c r="L34" s="34"/>
      <c r="M34" s="217">
        <v>0</v>
      </c>
      <c r="N34" s="218"/>
      <c r="O34" s="218"/>
      <c r="P34" s="218"/>
      <c r="Q34" s="34"/>
      <c r="R34" s="35"/>
    </row>
    <row r="35" spans="2:18" s="1" customFormat="1" ht="14.25" customHeight="1" hidden="1">
      <c r="B35" s="33"/>
      <c r="C35" s="34"/>
      <c r="D35" s="34"/>
      <c r="E35" s="40" t="s">
        <v>44</v>
      </c>
      <c r="F35" s="41">
        <v>0.2</v>
      </c>
      <c r="G35" s="106" t="s">
        <v>41</v>
      </c>
      <c r="H35" s="217">
        <f>ROUND((SUM(BH99:BH100)+SUM(BH118:BH188)),2)</f>
        <v>0</v>
      </c>
      <c r="I35" s="218"/>
      <c r="J35" s="218"/>
      <c r="K35" s="34"/>
      <c r="L35" s="34"/>
      <c r="M35" s="217">
        <v>0</v>
      </c>
      <c r="N35" s="218"/>
      <c r="O35" s="218"/>
      <c r="P35" s="218"/>
      <c r="Q35" s="34"/>
      <c r="R35" s="35"/>
    </row>
    <row r="36" spans="2:18" s="1" customFormat="1" ht="14.25" customHeight="1" hidden="1">
      <c r="B36" s="33"/>
      <c r="C36" s="34"/>
      <c r="D36" s="34"/>
      <c r="E36" s="40" t="s">
        <v>45</v>
      </c>
      <c r="F36" s="41">
        <v>0</v>
      </c>
      <c r="G36" s="106" t="s">
        <v>41</v>
      </c>
      <c r="H36" s="217">
        <f>ROUND((SUM(BI99:BI100)+SUM(BI118:BI188)),2)</f>
        <v>0</v>
      </c>
      <c r="I36" s="218"/>
      <c r="J36" s="218"/>
      <c r="K36" s="34"/>
      <c r="L36" s="34"/>
      <c r="M36" s="217">
        <v>0</v>
      </c>
      <c r="N36" s="218"/>
      <c r="O36" s="218"/>
      <c r="P36" s="218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02"/>
      <c r="D38" s="107" t="s">
        <v>46</v>
      </c>
      <c r="E38" s="73"/>
      <c r="F38" s="73"/>
      <c r="G38" s="108" t="s">
        <v>47</v>
      </c>
      <c r="H38" s="109" t="s">
        <v>48</v>
      </c>
      <c r="I38" s="73"/>
      <c r="J38" s="73"/>
      <c r="K38" s="73"/>
      <c r="L38" s="222">
        <f>SUM(M30:M36)</f>
        <v>0</v>
      </c>
      <c r="M38" s="222"/>
      <c r="N38" s="222"/>
      <c r="O38" s="222"/>
      <c r="P38" s="223"/>
      <c r="Q38" s="102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 ht="13.5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49</v>
      </c>
      <c r="E50" s="49"/>
      <c r="F50" s="49"/>
      <c r="G50" s="49"/>
      <c r="H50" s="50"/>
      <c r="I50" s="34"/>
      <c r="J50" s="48" t="s">
        <v>50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 ht="13.5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 ht="13.5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 ht="13.5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 ht="13.5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 ht="13.5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 ht="13.5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 ht="13.5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51</v>
      </c>
      <c r="E59" s="54"/>
      <c r="F59" s="54"/>
      <c r="G59" s="55" t="s">
        <v>52</v>
      </c>
      <c r="H59" s="56"/>
      <c r="I59" s="34"/>
      <c r="J59" s="53" t="s">
        <v>51</v>
      </c>
      <c r="K59" s="54"/>
      <c r="L59" s="54"/>
      <c r="M59" s="54"/>
      <c r="N59" s="55" t="s">
        <v>52</v>
      </c>
      <c r="O59" s="54"/>
      <c r="P59" s="56"/>
      <c r="Q59" s="34"/>
      <c r="R59" s="35"/>
    </row>
    <row r="60" spans="2:18" ht="13.5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53</v>
      </c>
      <c r="E61" s="49"/>
      <c r="F61" s="49"/>
      <c r="G61" s="49"/>
      <c r="H61" s="50"/>
      <c r="I61" s="34"/>
      <c r="J61" s="48" t="s">
        <v>54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 ht="13.5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 ht="13.5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 ht="13.5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 ht="13.5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 ht="13.5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 ht="13.5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 ht="13.5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51</v>
      </c>
      <c r="E70" s="54"/>
      <c r="F70" s="54"/>
      <c r="G70" s="55" t="s">
        <v>52</v>
      </c>
      <c r="H70" s="56"/>
      <c r="I70" s="34"/>
      <c r="J70" s="53" t="s">
        <v>51</v>
      </c>
      <c r="K70" s="54"/>
      <c r="L70" s="54"/>
      <c r="M70" s="54"/>
      <c r="N70" s="55" t="s">
        <v>52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182" t="s">
        <v>102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15</v>
      </c>
      <c r="D78" s="34"/>
      <c r="E78" s="34"/>
      <c r="F78" s="219" t="str">
        <f>F6</f>
        <v>VIACÚČELOVÉ ŠPORTOVÉ IHRISKO– k.u.Brezany , č.p.123/1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34"/>
      <c r="R78" s="35"/>
    </row>
    <row r="79" spans="2:18" s="1" customFormat="1" ht="36.75" customHeight="1">
      <c r="B79" s="33"/>
      <c r="C79" s="67" t="s">
        <v>98</v>
      </c>
      <c r="D79" s="34"/>
      <c r="E79" s="34"/>
      <c r="F79" s="203" t="str">
        <f>F7</f>
        <v>SO 02 - ELEKTROIŠTALÁCIA - Viacúčelové Ihrisko 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30" t="s">
        <v>19</v>
      </c>
      <c r="D81" s="34"/>
      <c r="E81" s="34"/>
      <c r="F81" s="28" t="str">
        <f>F9</f>
        <v> </v>
      </c>
      <c r="G81" s="34"/>
      <c r="H81" s="34"/>
      <c r="I81" s="34"/>
      <c r="J81" s="34"/>
      <c r="K81" s="30" t="s">
        <v>21</v>
      </c>
      <c r="L81" s="34"/>
      <c r="M81" s="221">
        <f>IF(O9="","",O9)</f>
        <v>43707</v>
      </c>
      <c r="N81" s="221"/>
      <c r="O81" s="221"/>
      <c r="P81" s="221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30" t="s">
        <v>22</v>
      </c>
      <c r="D83" s="34"/>
      <c r="E83" s="34"/>
      <c r="F83" s="28" t="str">
        <f>E12</f>
        <v>Obec Nedožery Brezany, ul. Družstevná 367/1,97212</v>
      </c>
      <c r="G83" s="34"/>
      <c r="H83" s="34"/>
      <c r="I83" s="34"/>
      <c r="J83" s="34"/>
      <c r="K83" s="30" t="s">
        <v>28</v>
      </c>
      <c r="L83" s="34"/>
      <c r="M83" s="184" t="str">
        <f>E18</f>
        <v>ArchitektiSKA, s.r.o.</v>
      </c>
      <c r="N83" s="184"/>
      <c r="O83" s="184"/>
      <c r="P83" s="184"/>
      <c r="Q83" s="184"/>
      <c r="R83" s="35"/>
    </row>
    <row r="84" spans="2:18" s="1" customFormat="1" ht="14.25" customHeight="1">
      <c r="B84" s="33"/>
      <c r="C84" s="30" t="s">
        <v>27</v>
      </c>
      <c r="D84" s="34"/>
      <c r="E84" s="34"/>
      <c r="F84" s="28" t="str">
        <f>IF(E15="","",E15)</f>
        <v> </v>
      </c>
      <c r="G84" s="34"/>
      <c r="H84" s="34"/>
      <c r="I84" s="34"/>
      <c r="J84" s="34"/>
      <c r="K84" s="30" t="s">
        <v>34</v>
      </c>
      <c r="L84" s="34"/>
      <c r="M84" s="184" t="str">
        <f>E21</f>
        <v> </v>
      </c>
      <c r="N84" s="184"/>
      <c r="O84" s="184"/>
      <c r="P84" s="184"/>
      <c r="Q84" s="184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25" t="s">
        <v>103</v>
      </c>
      <c r="D86" s="226"/>
      <c r="E86" s="226"/>
      <c r="F86" s="226"/>
      <c r="G86" s="226"/>
      <c r="H86" s="102"/>
      <c r="I86" s="102"/>
      <c r="J86" s="102"/>
      <c r="K86" s="102"/>
      <c r="L86" s="102"/>
      <c r="M86" s="102"/>
      <c r="N86" s="225" t="s">
        <v>104</v>
      </c>
      <c r="O86" s="226"/>
      <c r="P86" s="226"/>
      <c r="Q86" s="226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0" t="s">
        <v>105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11">
        <f>N118</f>
        <v>0</v>
      </c>
      <c r="O88" s="227"/>
      <c r="P88" s="227"/>
      <c r="Q88" s="227"/>
      <c r="R88" s="35"/>
      <c r="AU88" s="20" t="s">
        <v>106</v>
      </c>
    </row>
    <row r="89" spans="2:18" s="6" customFormat="1" ht="24.75" customHeight="1">
      <c r="B89" s="111"/>
      <c r="C89" s="112"/>
      <c r="D89" s="113" t="s">
        <v>107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28">
        <f>N119</f>
        <v>0</v>
      </c>
      <c r="O89" s="229"/>
      <c r="P89" s="229"/>
      <c r="Q89" s="229"/>
      <c r="R89" s="114"/>
    </row>
    <row r="90" spans="2:18" s="7" customFormat="1" ht="19.5" customHeight="1">
      <c r="B90" s="115"/>
      <c r="C90" s="116"/>
      <c r="D90" s="117" t="s">
        <v>108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30">
        <f>N120</f>
        <v>0</v>
      </c>
      <c r="O90" s="231"/>
      <c r="P90" s="231"/>
      <c r="Q90" s="231"/>
      <c r="R90" s="118"/>
    </row>
    <row r="91" spans="2:18" s="6" customFormat="1" ht="24.75" customHeight="1">
      <c r="B91" s="111"/>
      <c r="C91" s="112"/>
      <c r="D91" s="113" t="s">
        <v>109</v>
      </c>
      <c r="E91" s="112"/>
      <c r="F91" s="112"/>
      <c r="G91" s="112"/>
      <c r="H91" s="112"/>
      <c r="I91" s="112"/>
      <c r="J91" s="112"/>
      <c r="K91" s="112"/>
      <c r="L91" s="112"/>
      <c r="M91" s="112"/>
      <c r="N91" s="228">
        <f>N122</f>
        <v>0</v>
      </c>
      <c r="O91" s="229"/>
      <c r="P91" s="229"/>
      <c r="Q91" s="229"/>
      <c r="R91" s="114"/>
    </row>
    <row r="92" spans="2:18" s="7" customFormat="1" ht="19.5" customHeight="1">
      <c r="B92" s="115"/>
      <c r="C92" s="116"/>
      <c r="D92" s="117" t="s">
        <v>110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30">
        <f>N123</f>
        <v>0</v>
      </c>
      <c r="O92" s="231"/>
      <c r="P92" s="231"/>
      <c r="Q92" s="231"/>
      <c r="R92" s="118"/>
    </row>
    <row r="93" spans="2:18" s="7" customFormat="1" ht="19.5" customHeight="1">
      <c r="B93" s="115"/>
      <c r="C93" s="116"/>
      <c r="D93" s="117" t="s">
        <v>111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30">
        <f>N127</f>
        <v>0</v>
      </c>
      <c r="O93" s="231"/>
      <c r="P93" s="231"/>
      <c r="Q93" s="231"/>
      <c r="R93" s="118"/>
    </row>
    <row r="94" spans="2:18" s="6" customFormat="1" ht="24.75" customHeight="1">
      <c r="B94" s="111"/>
      <c r="C94" s="112"/>
      <c r="D94" s="113" t="s">
        <v>112</v>
      </c>
      <c r="E94" s="112"/>
      <c r="F94" s="112"/>
      <c r="G94" s="112"/>
      <c r="H94" s="112"/>
      <c r="I94" s="112"/>
      <c r="J94" s="112"/>
      <c r="K94" s="112"/>
      <c r="L94" s="112"/>
      <c r="M94" s="112"/>
      <c r="N94" s="228">
        <f>N131</f>
        <v>0</v>
      </c>
      <c r="O94" s="229"/>
      <c r="P94" s="229"/>
      <c r="Q94" s="229"/>
      <c r="R94" s="114"/>
    </row>
    <row r="95" spans="2:18" s="7" customFormat="1" ht="19.5" customHeight="1">
      <c r="B95" s="115"/>
      <c r="C95" s="116"/>
      <c r="D95" s="117" t="s">
        <v>113</v>
      </c>
      <c r="E95" s="116"/>
      <c r="F95" s="116"/>
      <c r="G95" s="116"/>
      <c r="H95" s="116"/>
      <c r="I95" s="116"/>
      <c r="J95" s="116"/>
      <c r="K95" s="116"/>
      <c r="L95" s="116"/>
      <c r="M95" s="116"/>
      <c r="N95" s="230">
        <f>N168</f>
        <v>0</v>
      </c>
      <c r="O95" s="231"/>
      <c r="P95" s="231"/>
      <c r="Q95" s="231"/>
      <c r="R95" s="118"/>
    </row>
    <row r="96" spans="2:18" s="7" customFormat="1" ht="19.5" customHeight="1">
      <c r="B96" s="115"/>
      <c r="C96" s="116"/>
      <c r="D96" s="117" t="s">
        <v>114</v>
      </c>
      <c r="E96" s="116"/>
      <c r="F96" s="116"/>
      <c r="G96" s="116"/>
      <c r="H96" s="116"/>
      <c r="I96" s="116"/>
      <c r="J96" s="116"/>
      <c r="K96" s="116"/>
      <c r="L96" s="116"/>
      <c r="M96" s="116"/>
      <c r="N96" s="230">
        <f>N176</f>
        <v>0</v>
      </c>
      <c r="O96" s="231"/>
      <c r="P96" s="231"/>
      <c r="Q96" s="231"/>
      <c r="R96" s="118"/>
    </row>
    <row r="97" spans="2:18" s="7" customFormat="1" ht="19.5" customHeight="1">
      <c r="B97" s="115"/>
      <c r="C97" s="116"/>
      <c r="D97" s="117" t="s">
        <v>115</v>
      </c>
      <c r="E97" s="116"/>
      <c r="F97" s="116"/>
      <c r="G97" s="116"/>
      <c r="H97" s="116"/>
      <c r="I97" s="116"/>
      <c r="J97" s="116"/>
      <c r="K97" s="116"/>
      <c r="L97" s="116"/>
      <c r="M97" s="116"/>
      <c r="N97" s="230">
        <f>N184</f>
        <v>0</v>
      </c>
      <c r="O97" s="231"/>
      <c r="P97" s="231"/>
      <c r="Q97" s="231"/>
      <c r="R97" s="118"/>
    </row>
    <row r="98" spans="2:18" s="1" customFormat="1" ht="21.75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5"/>
    </row>
    <row r="99" spans="2:21" s="1" customFormat="1" ht="29.25" customHeight="1">
      <c r="B99" s="33"/>
      <c r="C99" s="110" t="s">
        <v>116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227">
        <v>0</v>
      </c>
      <c r="O99" s="233"/>
      <c r="P99" s="233"/>
      <c r="Q99" s="233"/>
      <c r="R99" s="35"/>
      <c r="T99" s="119"/>
      <c r="U99" s="120" t="s">
        <v>39</v>
      </c>
    </row>
    <row r="100" spans="2:18" s="1" customFormat="1" ht="18" customHeight="1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</row>
    <row r="101" spans="2:18" s="1" customFormat="1" ht="29.25" customHeight="1">
      <c r="B101" s="33"/>
      <c r="C101" s="101" t="s">
        <v>91</v>
      </c>
      <c r="D101" s="102"/>
      <c r="E101" s="102"/>
      <c r="F101" s="102"/>
      <c r="G101" s="102"/>
      <c r="H101" s="102"/>
      <c r="I101" s="102"/>
      <c r="J101" s="102"/>
      <c r="K101" s="102"/>
      <c r="L101" s="212">
        <f>ROUND(SUM(N88+N99),2)</f>
        <v>0</v>
      </c>
      <c r="M101" s="212"/>
      <c r="N101" s="212"/>
      <c r="O101" s="212"/>
      <c r="P101" s="212"/>
      <c r="Q101" s="212"/>
      <c r="R101" s="35"/>
    </row>
    <row r="102" spans="2:18" s="1" customFormat="1" ht="6.75" customHeight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6" spans="2:18" s="1" customFormat="1" ht="6.7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</row>
    <row r="107" spans="2:18" s="1" customFormat="1" ht="36.75" customHeight="1">
      <c r="B107" s="33"/>
      <c r="C107" s="182" t="s">
        <v>117</v>
      </c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35"/>
    </row>
    <row r="108" spans="2:18" s="1" customFormat="1" ht="6.75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18" s="1" customFormat="1" ht="30" customHeight="1">
      <c r="B109" s="33"/>
      <c r="C109" s="30" t="s">
        <v>15</v>
      </c>
      <c r="D109" s="34"/>
      <c r="E109" s="34"/>
      <c r="F109" s="219" t="str">
        <f>F6</f>
        <v>VIACÚČELOVÉ ŠPORTOVÉ IHRISKO– k.u.Brezany , č.p.123/1</v>
      </c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34"/>
      <c r="R109" s="35"/>
    </row>
    <row r="110" spans="2:18" s="1" customFormat="1" ht="36.75" customHeight="1">
      <c r="B110" s="33"/>
      <c r="C110" s="67" t="s">
        <v>98</v>
      </c>
      <c r="D110" s="34"/>
      <c r="E110" s="34"/>
      <c r="F110" s="203" t="str">
        <f>F7</f>
        <v>SO 02 - ELEKTROIŠTALÁCIA - Viacúčelové Ihrisko </v>
      </c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34"/>
      <c r="R110" s="35"/>
    </row>
    <row r="111" spans="2:18" s="1" customFormat="1" ht="6.7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18" customHeight="1">
      <c r="B112" s="33"/>
      <c r="C112" s="30" t="s">
        <v>19</v>
      </c>
      <c r="D112" s="34"/>
      <c r="E112" s="34"/>
      <c r="F112" s="28" t="str">
        <f>F9</f>
        <v> </v>
      </c>
      <c r="G112" s="34"/>
      <c r="H112" s="34"/>
      <c r="I112" s="34"/>
      <c r="J112" s="34"/>
      <c r="K112" s="30" t="s">
        <v>21</v>
      </c>
      <c r="L112" s="34"/>
      <c r="M112" s="221">
        <f>IF(O9="","",O9)</f>
        <v>43707</v>
      </c>
      <c r="N112" s="221"/>
      <c r="O112" s="221"/>
      <c r="P112" s="221"/>
      <c r="Q112" s="34"/>
      <c r="R112" s="35"/>
    </row>
    <row r="113" spans="2:18" s="1" customFormat="1" ht="6.7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15">
      <c r="B114" s="33"/>
      <c r="C114" s="30" t="s">
        <v>22</v>
      </c>
      <c r="D114" s="34"/>
      <c r="E114" s="34"/>
      <c r="F114" s="28" t="str">
        <f>E12</f>
        <v>Obec Nedožery Brezany, ul. Družstevná 367/1,97212</v>
      </c>
      <c r="G114" s="34"/>
      <c r="H114" s="34"/>
      <c r="I114" s="34"/>
      <c r="J114" s="34"/>
      <c r="K114" s="30" t="s">
        <v>28</v>
      </c>
      <c r="L114" s="34"/>
      <c r="M114" s="184" t="str">
        <f>E18</f>
        <v>ArchitektiSKA, s.r.o.</v>
      </c>
      <c r="N114" s="184"/>
      <c r="O114" s="184"/>
      <c r="P114" s="184"/>
      <c r="Q114" s="184"/>
      <c r="R114" s="35"/>
    </row>
    <row r="115" spans="2:18" s="1" customFormat="1" ht="14.25" customHeight="1">
      <c r="B115" s="33"/>
      <c r="C115" s="30" t="s">
        <v>27</v>
      </c>
      <c r="D115" s="34"/>
      <c r="E115" s="34"/>
      <c r="F115" s="28" t="str">
        <f>IF(E15="","",E15)</f>
        <v> </v>
      </c>
      <c r="G115" s="34"/>
      <c r="H115" s="34"/>
      <c r="I115" s="34"/>
      <c r="J115" s="34"/>
      <c r="K115" s="30" t="s">
        <v>34</v>
      </c>
      <c r="L115" s="34"/>
      <c r="M115" s="184" t="str">
        <f>E21</f>
        <v> </v>
      </c>
      <c r="N115" s="184"/>
      <c r="O115" s="184"/>
      <c r="P115" s="184"/>
      <c r="Q115" s="184"/>
      <c r="R115" s="35"/>
    </row>
    <row r="116" spans="2:18" s="1" customFormat="1" ht="9.7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27" s="8" customFormat="1" ht="29.25" customHeight="1">
      <c r="B117" s="121"/>
      <c r="C117" s="122" t="s">
        <v>118</v>
      </c>
      <c r="D117" s="123" t="s">
        <v>119</v>
      </c>
      <c r="E117" s="123" t="s">
        <v>57</v>
      </c>
      <c r="F117" s="235" t="s">
        <v>120</v>
      </c>
      <c r="G117" s="235"/>
      <c r="H117" s="235"/>
      <c r="I117" s="235"/>
      <c r="J117" s="123" t="s">
        <v>121</v>
      </c>
      <c r="K117" s="123" t="s">
        <v>122</v>
      </c>
      <c r="L117" s="235" t="s">
        <v>123</v>
      </c>
      <c r="M117" s="235"/>
      <c r="N117" s="235" t="s">
        <v>104</v>
      </c>
      <c r="O117" s="235"/>
      <c r="P117" s="235"/>
      <c r="Q117" s="236"/>
      <c r="R117" s="124"/>
      <c r="T117" s="74" t="s">
        <v>124</v>
      </c>
      <c r="U117" s="75" t="s">
        <v>39</v>
      </c>
      <c r="V117" s="75" t="s">
        <v>125</v>
      </c>
      <c r="W117" s="75" t="s">
        <v>126</v>
      </c>
      <c r="X117" s="75" t="s">
        <v>127</v>
      </c>
      <c r="Y117" s="75" t="s">
        <v>128</v>
      </c>
      <c r="Z117" s="75" t="s">
        <v>129</v>
      </c>
      <c r="AA117" s="76" t="s">
        <v>130</v>
      </c>
    </row>
    <row r="118" spans="2:63" s="1" customFormat="1" ht="29.25" customHeight="1">
      <c r="B118" s="33"/>
      <c r="C118" s="78" t="s">
        <v>100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254">
        <f>BK118</f>
        <v>0</v>
      </c>
      <c r="O118" s="255"/>
      <c r="P118" s="255"/>
      <c r="Q118" s="255"/>
      <c r="R118" s="35"/>
      <c r="T118" s="77"/>
      <c r="U118" s="49"/>
      <c r="V118" s="49"/>
      <c r="W118" s="125">
        <f>W119+W122+W131</f>
        <v>0</v>
      </c>
      <c r="X118" s="49"/>
      <c r="Y118" s="125">
        <f>Y119+Y122+Y131</f>
        <v>10.54404</v>
      </c>
      <c r="Z118" s="49"/>
      <c r="AA118" s="126">
        <f>AA119+AA122+AA131</f>
        <v>0</v>
      </c>
      <c r="AT118" s="20" t="s">
        <v>74</v>
      </c>
      <c r="AU118" s="20" t="s">
        <v>106</v>
      </c>
      <c r="BK118" s="127">
        <f>BK119+BK122+BK131</f>
        <v>0</v>
      </c>
    </row>
    <row r="119" spans="2:63" s="9" customFormat="1" ht="36.75" customHeight="1">
      <c r="B119" s="128"/>
      <c r="C119" s="129"/>
      <c r="D119" s="130" t="s">
        <v>107</v>
      </c>
      <c r="E119" s="130"/>
      <c r="F119" s="130"/>
      <c r="G119" s="130"/>
      <c r="H119" s="130"/>
      <c r="I119" s="130"/>
      <c r="J119" s="130"/>
      <c r="K119" s="130"/>
      <c r="L119" s="130"/>
      <c r="M119" s="130"/>
      <c r="N119" s="256">
        <f>BK119</f>
        <v>0</v>
      </c>
      <c r="O119" s="257"/>
      <c r="P119" s="257"/>
      <c r="Q119" s="257"/>
      <c r="R119" s="131"/>
      <c r="T119" s="132"/>
      <c r="U119" s="129"/>
      <c r="V119" s="129"/>
      <c r="W119" s="133">
        <f>W120</f>
        <v>0</v>
      </c>
      <c r="X119" s="129"/>
      <c r="Y119" s="133">
        <f>Y120</f>
        <v>0</v>
      </c>
      <c r="Z119" s="129"/>
      <c r="AA119" s="134">
        <f>AA120</f>
        <v>0</v>
      </c>
      <c r="AR119" s="135" t="s">
        <v>83</v>
      </c>
      <c r="AT119" s="136" t="s">
        <v>74</v>
      </c>
      <c r="AU119" s="136" t="s">
        <v>75</v>
      </c>
      <c r="AY119" s="135" t="s">
        <v>131</v>
      </c>
      <c r="BK119" s="137">
        <f>BK120</f>
        <v>0</v>
      </c>
    </row>
    <row r="120" spans="2:63" s="9" customFormat="1" ht="19.5" customHeight="1">
      <c r="B120" s="128"/>
      <c r="C120" s="129"/>
      <c r="D120" s="138" t="s">
        <v>108</v>
      </c>
      <c r="E120" s="138"/>
      <c r="F120" s="138"/>
      <c r="G120" s="138"/>
      <c r="H120" s="138"/>
      <c r="I120" s="138"/>
      <c r="J120" s="138"/>
      <c r="K120" s="138"/>
      <c r="L120" s="138"/>
      <c r="M120" s="138"/>
      <c r="N120" s="245">
        <f>BK120</f>
        <v>0</v>
      </c>
      <c r="O120" s="246"/>
      <c r="P120" s="246"/>
      <c r="Q120" s="246"/>
      <c r="R120" s="131"/>
      <c r="T120" s="132"/>
      <c r="U120" s="129"/>
      <c r="V120" s="129"/>
      <c r="W120" s="133">
        <f>W121</f>
        <v>0</v>
      </c>
      <c r="X120" s="129"/>
      <c r="Y120" s="133">
        <f>Y121</f>
        <v>0</v>
      </c>
      <c r="Z120" s="129"/>
      <c r="AA120" s="134">
        <f>AA121</f>
        <v>0</v>
      </c>
      <c r="AR120" s="135" t="s">
        <v>83</v>
      </c>
      <c r="AT120" s="136" t="s">
        <v>74</v>
      </c>
      <c r="AU120" s="136" t="s">
        <v>83</v>
      </c>
      <c r="AY120" s="135" t="s">
        <v>131</v>
      </c>
      <c r="BK120" s="137">
        <f>BK121</f>
        <v>0</v>
      </c>
    </row>
    <row r="121" spans="2:65" s="1" customFormat="1" ht="25.5" customHeight="1">
      <c r="B121" s="139"/>
      <c r="C121" s="140" t="s">
        <v>83</v>
      </c>
      <c r="D121" s="140" t="s">
        <v>132</v>
      </c>
      <c r="E121" s="141" t="s">
        <v>133</v>
      </c>
      <c r="F121" s="234" t="s">
        <v>134</v>
      </c>
      <c r="G121" s="234"/>
      <c r="H121" s="234"/>
      <c r="I121" s="234"/>
      <c r="J121" s="142" t="s">
        <v>135</v>
      </c>
      <c r="K121" s="143">
        <v>2</v>
      </c>
      <c r="L121" s="232"/>
      <c r="M121" s="232"/>
      <c r="N121" s="232">
        <f>ROUND(L121*K121,3)</f>
        <v>0</v>
      </c>
      <c r="O121" s="232"/>
      <c r="P121" s="232"/>
      <c r="Q121" s="232"/>
      <c r="R121" s="144"/>
      <c r="T121" s="145" t="s">
        <v>5</v>
      </c>
      <c r="U121" s="42" t="s">
        <v>42</v>
      </c>
      <c r="V121" s="146">
        <v>0</v>
      </c>
      <c r="W121" s="146">
        <f>V121*K121</f>
        <v>0</v>
      </c>
      <c r="X121" s="146">
        <v>0</v>
      </c>
      <c r="Y121" s="146">
        <f>X121*K121</f>
        <v>0</v>
      </c>
      <c r="Z121" s="146">
        <v>0</v>
      </c>
      <c r="AA121" s="147">
        <f>Z121*K121</f>
        <v>0</v>
      </c>
      <c r="AR121" s="20" t="s">
        <v>136</v>
      </c>
      <c r="AT121" s="20" t="s">
        <v>132</v>
      </c>
      <c r="AU121" s="20" t="s">
        <v>137</v>
      </c>
      <c r="AY121" s="20" t="s">
        <v>131</v>
      </c>
      <c r="BE121" s="148">
        <f>IF(U121="základná",N121,0)</f>
        <v>0</v>
      </c>
      <c r="BF121" s="148">
        <f>IF(U121="znížená",N121,0)</f>
        <v>0</v>
      </c>
      <c r="BG121" s="148">
        <f>IF(U121="zákl. prenesená",N121,0)</f>
        <v>0</v>
      </c>
      <c r="BH121" s="148">
        <f>IF(U121="zníž. prenesená",N121,0)</f>
        <v>0</v>
      </c>
      <c r="BI121" s="148">
        <f>IF(U121="nulová",N121,0)</f>
        <v>0</v>
      </c>
      <c r="BJ121" s="20" t="s">
        <v>137</v>
      </c>
      <c r="BK121" s="149">
        <f>ROUND(L121*K121,3)</f>
        <v>0</v>
      </c>
      <c r="BL121" s="20" t="s">
        <v>136</v>
      </c>
      <c r="BM121" s="20" t="s">
        <v>136</v>
      </c>
    </row>
    <row r="122" spans="2:63" s="9" customFormat="1" ht="36.75" customHeight="1">
      <c r="B122" s="128"/>
      <c r="C122" s="129"/>
      <c r="D122" s="130" t="s">
        <v>109</v>
      </c>
      <c r="E122" s="130"/>
      <c r="F122" s="130"/>
      <c r="G122" s="130"/>
      <c r="H122" s="130"/>
      <c r="I122" s="130"/>
      <c r="J122" s="130"/>
      <c r="K122" s="130"/>
      <c r="L122" s="130"/>
      <c r="M122" s="130"/>
      <c r="N122" s="251">
        <f>BK122</f>
        <v>0</v>
      </c>
      <c r="O122" s="252"/>
      <c r="P122" s="252"/>
      <c r="Q122" s="252"/>
      <c r="R122" s="131"/>
      <c r="T122" s="132"/>
      <c r="U122" s="129"/>
      <c r="V122" s="129"/>
      <c r="W122" s="133">
        <f>W123+W127</f>
        <v>0</v>
      </c>
      <c r="X122" s="129"/>
      <c r="Y122" s="133">
        <f>Y123+Y127</f>
        <v>10.522450000000001</v>
      </c>
      <c r="Z122" s="129"/>
      <c r="AA122" s="134">
        <f>AA123+AA127</f>
        <v>0</v>
      </c>
      <c r="AR122" s="135" t="s">
        <v>83</v>
      </c>
      <c r="AT122" s="136" t="s">
        <v>74</v>
      </c>
      <c r="AU122" s="136" t="s">
        <v>75</v>
      </c>
      <c r="AY122" s="135" t="s">
        <v>131</v>
      </c>
      <c r="BK122" s="137">
        <f>BK123+BK127</f>
        <v>0</v>
      </c>
    </row>
    <row r="123" spans="2:63" s="9" customFormat="1" ht="19.5" customHeight="1">
      <c r="B123" s="128"/>
      <c r="C123" s="129"/>
      <c r="D123" s="138" t="s">
        <v>110</v>
      </c>
      <c r="E123" s="138"/>
      <c r="F123" s="138"/>
      <c r="G123" s="138"/>
      <c r="H123" s="138"/>
      <c r="I123" s="138"/>
      <c r="J123" s="138"/>
      <c r="K123" s="138"/>
      <c r="L123" s="138"/>
      <c r="M123" s="138"/>
      <c r="N123" s="245">
        <f>BK123</f>
        <v>0</v>
      </c>
      <c r="O123" s="246"/>
      <c r="P123" s="246"/>
      <c r="Q123" s="246"/>
      <c r="R123" s="131"/>
      <c r="T123" s="132"/>
      <c r="U123" s="129"/>
      <c r="V123" s="129"/>
      <c r="W123" s="133">
        <f>SUM(W124:W126)</f>
        <v>0</v>
      </c>
      <c r="X123" s="129"/>
      <c r="Y123" s="133">
        <f>SUM(Y124:Y126)</f>
        <v>10.149320000000001</v>
      </c>
      <c r="Z123" s="129"/>
      <c r="AA123" s="134">
        <f>SUM(AA124:AA126)</f>
        <v>0</v>
      </c>
      <c r="AR123" s="135" t="s">
        <v>83</v>
      </c>
      <c r="AT123" s="136" t="s">
        <v>74</v>
      </c>
      <c r="AU123" s="136" t="s">
        <v>83</v>
      </c>
      <c r="AY123" s="135" t="s">
        <v>131</v>
      </c>
      <c r="BK123" s="137">
        <f>SUM(BK124:BK126)</f>
        <v>0</v>
      </c>
    </row>
    <row r="124" spans="2:65" s="1" customFormat="1" ht="25.5" customHeight="1">
      <c r="B124" s="139"/>
      <c r="C124" s="140" t="s">
        <v>137</v>
      </c>
      <c r="D124" s="140" t="s">
        <v>132</v>
      </c>
      <c r="E124" s="141" t="s">
        <v>138</v>
      </c>
      <c r="F124" s="234" t="s">
        <v>139</v>
      </c>
      <c r="G124" s="234"/>
      <c r="H124" s="234"/>
      <c r="I124" s="234"/>
      <c r="J124" s="142" t="s">
        <v>135</v>
      </c>
      <c r="K124" s="143">
        <v>4</v>
      </c>
      <c r="L124" s="232"/>
      <c r="M124" s="232"/>
      <c r="N124" s="232">
        <f>ROUND(L124*K124,3)</f>
        <v>0</v>
      </c>
      <c r="O124" s="232"/>
      <c r="P124" s="232"/>
      <c r="Q124" s="232"/>
      <c r="R124" s="144"/>
      <c r="T124" s="145" t="s">
        <v>5</v>
      </c>
      <c r="U124" s="42" t="s">
        <v>42</v>
      </c>
      <c r="V124" s="146">
        <v>0</v>
      </c>
      <c r="W124" s="146">
        <f>V124*K124</f>
        <v>0</v>
      </c>
      <c r="X124" s="146">
        <v>0</v>
      </c>
      <c r="Y124" s="146">
        <f>X124*K124</f>
        <v>0</v>
      </c>
      <c r="Z124" s="146">
        <v>0</v>
      </c>
      <c r="AA124" s="147">
        <f>Z124*K124</f>
        <v>0</v>
      </c>
      <c r="AR124" s="20" t="s">
        <v>136</v>
      </c>
      <c r="AT124" s="20" t="s">
        <v>132</v>
      </c>
      <c r="AU124" s="20" t="s">
        <v>137</v>
      </c>
      <c r="AY124" s="20" t="s">
        <v>131</v>
      </c>
      <c r="BE124" s="148">
        <f>IF(U124="základná",N124,0)</f>
        <v>0</v>
      </c>
      <c r="BF124" s="148">
        <f>IF(U124="znížená",N124,0)</f>
        <v>0</v>
      </c>
      <c r="BG124" s="148">
        <f>IF(U124="zákl. prenesená",N124,0)</f>
        <v>0</v>
      </c>
      <c r="BH124" s="148">
        <f>IF(U124="zníž. prenesená",N124,0)</f>
        <v>0</v>
      </c>
      <c r="BI124" s="148">
        <f>IF(U124="nulová",N124,0)</f>
        <v>0</v>
      </c>
      <c r="BJ124" s="20" t="s">
        <v>137</v>
      </c>
      <c r="BK124" s="149">
        <f>ROUND(L124*K124,3)</f>
        <v>0</v>
      </c>
      <c r="BL124" s="20" t="s">
        <v>136</v>
      </c>
      <c r="BM124" s="20" t="s">
        <v>140</v>
      </c>
    </row>
    <row r="125" spans="2:65" s="1" customFormat="1" ht="16.5" customHeight="1">
      <c r="B125" s="139"/>
      <c r="C125" s="150" t="s">
        <v>141</v>
      </c>
      <c r="D125" s="150" t="s">
        <v>142</v>
      </c>
      <c r="E125" s="151" t="s">
        <v>143</v>
      </c>
      <c r="F125" s="243" t="s">
        <v>144</v>
      </c>
      <c r="G125" s="243"/>
      <c r="H125" s="243"/>
      <c r="I125" s="243"/>
      <c r="J125" s="152" t="s">
        <v>135</v>
      </c>
      <c r="K125" s="153">
        <v>4</v>
      </c>
      <c r="L125" s="244"/>
      <c r="M125" s="244"/>
      <c r="N125" s="244">
        <f>ROUND(L125*K125,3)</f>
        <v>0</v>
      </c>
      <c r="O125" s="232"/>
      <c r="P125" s="232"/>
      <c r="Q125" s="232"/>
      <c r="R125" s="144"/>
      <c r="T125" s="145" t="s">
        <v>5</v>
      </c>
      <c r="U125" s="42" t="s">
        <v>42</v>
      </c>
      <c r="V125" s="146">
        <v>0</v>
      </c>
      <c r="W125" s="146">
        <f>V125*K125</f>
        <v>0</v>
      </c>
      <c r="X125" s="146">
        <v>2.46233</v>
      </c>
      <c r="Y125" s="146">
        <f>X125*K125</f>
        <v>9.84932</v>
      </c>
      <c r="Z125" s="146">
        <v>0</v>
      </c>
      <c r="AA125" s="147">
        <f>Z125*K125</f>
        <v>0</v>
      </c>
      <c r="AR125" s="20" t="s">
        <v>145</v>
      </c>
      <c r="AT125" s="20" t="s">
        <v>142</v>
      </c>
      <c r="AU125" s="20" t="s">
        <v>137</v>
      </c>
      <c r="AY125" s="20" t="s">
        <v>131</v>
      </c>
      <c r="BE125" s="148">
        <f>IF(U125="základná",N125,0)</f>
        <v>0</v>
      </c>
      <c r="BF125" s="148">
        <f>IF(U125="znížená",N125,0)</f>
        <v>0</v>
      </c>
      <c r="BG125" s="148">
        <f>IF(U125="zákl. prenesená",N125,0)</f>
        <v>0</v>
      </c>
      <c r="BH125" s="148">
        <f>IF(U125="zníž. prenesená",N125,0)</f>
        <v>0</v>
      </c>
      <c r="BI125" s="148">
        <f>IF(U125="nulová",N125,0)</f>
        <v>0</v>
      </c>
      <c r="BJ125" s="20" t="s">
        <v>137</v>
      </c>
      <c r="BK125" s="149">
        <f>ROUND(L125*K125,3)</f>
        <v>0</v>
      </c>
      <c r="BL125" s="20" t="s">
        <v>136</v>
      </c>
      <c r="BM125" s="20" t="s">
        <v>145</v>
      </c>
    </row>
    <row r="126" spans="2:65" s="1" customFormat="1" ht="16.5" customHeight="1">
      <c r="B126" s="139"/>
      <c r="C126" s="150" t="s">
        <v>136</v>
      </c>
      <c r="D126" s="150" t="s">
        <v>142</v>
      </c>
      <c r="E126" s="151" t="s">
        <v>146</v>
      </c>
      <c r="F126" s="243" t="s">
        <v>147</v>
      </c>
      <c r="G126" s="243"/>
      <c r="H126" s="243"/>
      <c r="I126" s="243"/>
      <c r="J126" s="152" t="s">
        <v>148</v>
      </c>
      <c r="K126" s="153">
        <v>0.3</v>
      </c>
      <c r="L126" s="244"/>
      <c r="M126" s="244"/>
      <c r="N126" s="244">
        <f>ROUND(L126*K126,3)</f>
        <v>0</v>
      </c>
      <c r="O126" s="232"/>
      <c r="P126" s="232"/>
      <c r="Q126" s="232"/>
      <c r="R126" s="144"/>
      <c r="T126" s="145" t="s">
        <v>5</v>
      </c>
      <c r="U126" s="42" t="s">
        <v>42</v>
      </c>
      <c r="V126" s="146">
        <v>0</v>
      </c>
      <c r="W126" s="146">
        <f>V126*K126</f>
        <v>0</v>
      </c>
      <c r="X126" s="146">
        <v>1</v>
      </c>
      <c r="Y126" s="146">
        <f>X126*K126</f>
        <v>0.3</v>
      </c>
      <c r="Z126" s="146">
        <v>0</v>
      </c>
      <c r="AA126" s="147">
        <f>Z126*K126</f>
        <v>0</v>
      </c>
      <c r="AR126" s="20" t="s">
        <v>145</v>
      </c>
      <c r="AT126" s="20" t="s">
        <v>142</v>
      </c>
      <c r="AU126" s="20" t="s">
        <v>137</v>
      </c>
      <c r="AY126" s="20" t="s">
        <v>131</v>
      </c>
      <c r="BE126" s="148">
        <f>IF(U126="základná",N126,0)</f>
        <v>0</v>
      </c>
      <c r="BF126" s="148">
        <f>IF(U126="znížená",N126,0)</f>
        <v>0</v>
      </c>
      <c r="BG126" s="148">
        <f>IF(U126="zákl. prenesená",N126,0)</f>
        <v>0</v>
      </c>
      <c r="BH126" s="148">
        <f>IF(U126="zníž. prenesená",N126,0)</f>
        <v>0</v>
      </c>
      <c r="BI126" s="148">
        <f>IF(U126="nulová",N126,0)</f>
        <v>0</v>
      </c>
      <c r="BJ126" s="20" t="s">
        <v>137</v>
      </c>
      <c r="BK126" s="149">
        <f>ROUND(L126*K126,3)</f>
        <v>0</v>
      </c>
      <c r="BL126" s="20" t="s">
        <v>136</v>
      </c>
      <c r="BM126" s="20" t="s">
        <v>149</v>
      </c>
    </row>
    <row r="127" spans="2:63" s="9" customFormat="1" ht="29.25" customHeight="1">
      <c r="B127" s="128"/>
      <c r="C127" s="129"/>
      <c r="D127" s="138" t="s">
        <v>111</v>
      </c>
      <c r="E127" s="138"/>
      <c r="F127" s="138"/>
      <c r="G127" s="138"/>
      <c r="H127" s="138"/>
      <c r="I127" s="138"/>
      <c r="J127" s="138"/>
      <c r="K127" s="138"/>
      <c r="L127" s="138"/>
      <c r="M127" s="138"/>
      <c r="N127" s="247">
        <f>BK127</f>
        <v>0</v>
      </c>
      <c r="O127" s="248"/>
      <c r="P127" s="248"/>
      <c r="Q127" s="248"/>
      <c r="R127" s="131"/>
      <c r="T127" s="132"/>
      <c r="U127" s="129"/>
      <c r="V127" s="129"/>
      <c r="W127" s="133">
        <f>SUM(W128:W130)</f>
        <v>0</v>
      </c>
      <c r="X127" s="129"/>
      <c r="Y127" s="133">
        <f>SUM(Y128:Y130)</f>
        <v>0.37312999999999996</v>
      </c>
      <c r="Z127" s="129"/>
      <c r="AA127" s="134">
        <f>SUM(AA128:AA130)</f>
        <v>0</v>
      </c>
      <c r="AR127" s="135" t="s">
        <v>83</v>
      </c>
      <c r="AT127" s="136" t="s">
        <v>74</v>
      </c>
      <c r="AU127" s="136" t="s">
        <v>83</v>
      </c>
      <c r="AY127" s="135" t="s">
        <v>131</v>
      </c>
      <c r="BK127" s="137">
        <f>SUM(BK128:BK130)</f>
        <v>0</v>
      </c>
    </row>
    <row r="128" spans="2:65" s="1" customFormat="1" ht="38.25" customHeight="1">
      <c r="B128" s="139"/>
      <c r="C128" s="140" t="s">
        <v>150</v>
      </c>
      <c r="D128" s="140" t="s">
        <v>132</v>
      </c>
      <c r="E128" s="141" t="s">
        <v>151</v>
      </c>
      <c r="F128" s="234" t="s">
        <v>152</v>
      </c>
      <c r="G128" s="234"/>
      <c r="H128" s="234"/>
      <c r="I128" s="234"/>
      <c r="J128" s="142" t="s">
        <v>153</v>
      </c>
      <c r="K128" s="143">
        <v>4</v>
      </c>
      <c r="L128" s="232"/>
      <c r="M128" s="232"/>
      <c r="N128" s="232">
        <f>ROUND(L128*K128,3)</f>
        <v>0</v>
      </c>
      <c r="O128" s="232"/>
      <c r="P128" s="232"/>
      <c r="Q128" s="232"/>
      <c r="R128" s="144"/>
      <c r="T128" s="145" t="s">
        <v>5</v>
      </c>
      <c r="U128" s="42" t="s">
        <v>42</v>
      </c>
      <c r="V128" s="146">
        <v>0</v>
      </c>
      <c r="W128" s="146">
        <f>V128*K128</f>
        <v>0</v>
      </c>
      <c r="X128" s="146">
        <v>0</v>
      </c>
      <c r="Y128" s="146">
        <f>X128*K128</f>
        <v>0</v>
      </c>
      <c r="Z128" s="146">
        <v>0</v>
      </c>
      <c r="AA128" s="147">
        <f>Z128*K128</f>
        <v>0</v>
      </c>
      <c r="AR128" s="20" t="s">
        <v>136</v>
      </c>
      <c r="AT128" s="20" t="s">
        <v>132</v>
      </c>
      <c r="AU128" s="20" t="s">
        <v>137</v>
      </c>
      <c r="AY128" s="20" t="s">
        <v>131</v>
      </c>
      <c r="BE128" s="148">
        <f>IF(U128="základná",N128,0)</f>
        <v>0</v>
      </c>
      <c r="BF128" s="148">
        <f>IF(U128="znížená",N128,0)</f>
        <v>0</v>
      </c>
      <c r="BG128" s="148">
        <f>IF(U128="zákl. prenesená",N128,0)</f>
        <v>0</v>
      </c>
      <c r="BH128" s="148">
        <f>IF(U128="zníž. prenesená",N128,0)</f>
        <v>0</v>
      </c>
      <c r="BI128" s="148">
        <f>IF(U128="nulová",N128,0)</f>
        <v>0</v>
      </c>
      <c r="BJ128" s="20" t="s">
        <v>137</v>
      </c>
      <c r="BK128" s="149">
        <f>ROUND(L128*K128,3)</f>
        <v>0</v>
      </c>
      <c r="BL128" s="20" t="s">
        <v>136</v>
      </c>
      <c r="BM128" s="20" t="s">
        <v>154</v>
      </c>
    </row>
    <row r="129" spans="2:65" s="1" customFormat="1" ht="51" customHeight="1">
      <c r="B129" s="139"/>
      <c r="C129" s="140" t="s">
        <v>140</v>
      </c>
      <c r="D129" s="140" t="s">
        <v>132</v>
      </c>
      <c r="E129" s="141" t="s">
        <v>155</v>
      </c>
      <c r="F129" s="234" t="s">
        <v>156</v>
      </c>
      <c r="G129" s="234"/>
      <c r="H129" s="234"/>
      <c r="I129" s="234"/>
      <c r="J129" s="142" t="s">
        <v>157</v>
      </c>
      <c r="K129" s="143">
        <v>20</v>
      </c>
      <c r="L129" s="232"/>
      <c r="M129" s="232"/>
      <c r="N129" s="232">
        <f>ROUND(L129*K129,3)</f>
        <v>0</v>
      </c>
      <c r="O129" s="232"/>
      <c r="P129" s="232"/>
      <c r="Q129" s="232"/>
      <c r="R129" s="144"/>
      <c r="T129" s="145" t="s">
        <v>5</v>
      </c>
      <c r="U129" s="42" t="s">
        <v>42</v>
      </c>
      <c r="V129" s="146">
        <v>0</v>
      </c>
      <c r="W129" s="146">
        <f>V129*K129</f>
        <v>0</v>
      </c>
      <c r="X129" s="146">
        <v>0.0186565</v>
      </c>
      <c r="Y129" s="146">
        <f>X129*K129</f>
        <v>0.37312999999999996</v>
      </c>
      <c r="Z129" s="146">
        <v>0</v>
      </c>
      <c r="AA129" s="147">
        <f>Z129*K129</f>
        <v>0</v>
      </c>
      <c r="AR129" s="20" t="s">
        <v>136</v>
      </c>
      <c r="AT129" s="20" t="s">
        <v>132</v>
      </c>
      <c r="AU129" s="20" t="s">
        <v>137</v>
      </c>
      <c r="AY129" s="20" t="s">
        <v>131</v>
      </c>
      <c r="BE129" s="148">
        <f>IF(U129="základná",N129,0)</f>
        <v>0</v>
      </c>
      <c r="BF129" s="148">
        <f>IF(U129="znížená",N129,0)</f>
        <v>0</v>
      </c>
      <c r="BG129" s="148">
        <f>IF(U129="zákl. prenesená",N129,0)</f>
        <v>0</v>
      </c>
      <c r="BH129" s="148">
        <f>IF(U129="zníž. prenesená",N129,0)</f>
        <v>0</v>
      </c>
      <c r="BI129" s="148">
        <f>IF(U129="nulová",N129,0)</f>
        <v>0</v>
      </c>
      <c r="BJ129" s="20" t="s">
        <v>137</v>
      </c>
      <c r="BK129" s="149">
        <f>ROUND(L129*K129,3)</f>
        <v>0</v>
      </c>
      <c r="BL129" s="20" t="s">
        <v>136</v>
      </c>
      <c r="BM129" s="20" t="s">
        <v>158</v>
      </c>
    </row>
    <row r="130" spans="2:65" s="1" customFormat="1" ht="38.25" customHeight="1">
      <c r="B130" s="139"/>
      <c r="C130" s="140" t="s">
        <v>159</v>
      </c>
      <c r="D130" s="140" t="s">
        <v>132</v>
      </c>
      <c r="E130" s="141" t="s">
        <v>160</v>
      </c>
      <c r="F130" s="234" t="s">
        <v>161</v>
      </c>
      <c r="G130" s="234"/>
      <c r="H130" s="234"/>
      <c r="I130" s="234"/>
      <c r="J130" s="142" t="s">
        <v>157</v>
      </c>
      <c r="K130" s="143">
        <v>2</v>
      </c>
      <c r="L130" s="232"/>
      <c r="M130" s="232"/>
      <c r="N130" s="232">
        <f>ROUND(L130*K130,3)</f>
        <v>0</v>
      </c>
      <c r="O130" s="232"/>
      <c r="P130" s="232"/>
      <c r="Q130" s="232"/>
      <c r="R130" s="144"/>
      <c r="T130" s="145" t="s">
        <v>5</v>
      </c>
      <c r="U130" s="42" t="s">
        <v>42</v>
      </c>
      <c r="V130" s="146">
        <v>0</v>
      </c>
      <c r="W130" s="146">
        <f>V130*K130</f>
        <v>0</v>
      </c>
      <c r="X130" s="146">
        <v>0</v>
      </c>
      <c r="Y130" s="146">
        <f>X130*K130</f>
        <v>0</v>
      </c>
      <c r="Z130" s="146">
        <v>0</v>
      </c>
      <c r="AA130" s="147">
        <f>Z130*K130</f>
        <v>0</v>
      </c>
      <c r="AR130" s="20" t="s">
        <v>136</v>
      </c>
      <c r="AT130" s="20" t="s">
        <v>132</v>
      </c>
      <c r="AU130" s="20" t="s">
        <v>137</v>
      </c>
      <c r="AY130" s="20" t="s">
        <v>131</v>
      </c>
      <c r="BE130" s="148">
        <f>IF(U130="základná",N130,0)</f>
        <v>0</v>
      </c>
      <c r="BF130" s="148">
        <f>IF(U130="znížená",N130,0)</f>
        <v>0</v>
      </c>
      <c r="BG130" s="148">
        <f>IF(U130="zákl. prenesená",N130,0)</f>
        <v>0</v>
      </c>
      <c r="BH130" s="148">
        <f>IF(U130="zníž. prenesená",N130,0)</f>
        <v>0</v>
      </c>
      <c r="BI130" s="148">
        <f>IF(U130="nulová",N130,0)</f>
        <v>0</v>
      </c>
      <c r="BJ130" s="20" t="s">
        <v>137</v>
      </c>
      <c r="BK130" s="149">
        <f>ROUND(L130*K130,3)</f>
        <v>0</v>
      </c>
      <c r="BL130" s="20" t="s">
        <v>136</v>
      </c>
      <c r="BM130" s="20" t="s">
        <v>162</v>
      </c>
    </row>
    <row r="131" spans="2:63" s="9" customFormat="1" ht="36.75" customHeight="1">
      <c r="B131" s="128"/>
      <c r="C131" s="129"/>
      <c r="D131" s="130" t="s">
        <v>112</v>
      </c>
      <c r="E131" s="130"/>
      <c r="F131" s="130"/>
      <c r="G131" s="130"/>
      <c r="H131" s="130"/>
      <c r="I131" s="130"/>
      <c r="J131" s="130"/>
      <c r="K131" s="130"/>
      <c r="L131" s="130"/>
      <c r="M131" s="130"/>
      <c r="N131" s="249">
        <f>BK131</f>
        <v>0</v>
      </c>
      <c r="O131" s="250"/>
      <c r="P131" s="250"/>
      <c r="Q131" s="250"/>
      <c r="R131" s="131"/>
      <c r="T131" s="132"/>
      <c r="U131" s="129"/>
      <c r="V131" s="129"/>
      <c r="W131" s="133">
        <f>W132+SUM(W133:W168)+W176+W184</f>
        <v>0</v>
      </c>
      <c r="X131" s="129"/>
      <c r="Y131" s="133">
        <f>Y132+SUM(Y133:Y168)+Y176+Y184</f>
        <v>0.021589999999999998</v>
      </c>
      <c r="Z131" s="129"/>
      <c r="AA131" s="134">
        <f>AA132+SUM(AA133:AA168)+AA176+AA184</f>
        <v>0</v>
      </c>
      <c r="AR131" s="135" t="s">
        <v>83</v>
      </c>
      <c r="AT131" s="136" t="s">
        <v>74</v>
      </c>
      <c r="AU131" s="136" t="s">
        <v>75</v>
      </c>
      <c r="AY131" s="135" t="s">
        <v>131</v>
      </c>
      <c r="BK131" s="137">
        <f>BK132+SUM(BK133:BK168)+BK176+BK184</f>
        <v>0</v>
      </c>
    </row>
    <row r="132" spans="2:65" s="1" customFormat="1" ht="16.5" customHeight="1">
      <c r="B132" s="139"/>
      <c r="C132" s="140" t="s">
        <v>145</v>
      </c>
      <c r="D132" s="140" t="s">
        <v>132</v>
      </c>
      <c r="E132" s="141" t="s">
        <v>163</v>
      </c>
      <c r="F132" s="234" t="s">
        <v>164</v>
      </c>
      <c r="G132" s="234"/>
      <c r="H132" s="234"/>
      <c r="I132" s="234"/>
      <c r="J132" s="142" t="s">
        <v>135</v>
      </c>
      <c r="K132" s="143">
        <v>1</v>
      </c>
      <c r="L132" s="232"/>
      <c r="M132" s="232"/>
      <c r="N132" s="232">
        <f aca="true" t="shared" si="0" ref="N132:N167">ROUND(L132*K132,3)</f>
        <v>0</v>
      </c>
      <c r="O132" s="232"/>
      <c r="P132" s="232"/>
      <c r="Q132" s="232"/>
      <c r="R132" s="144"/>
      <c r="T132" s="145" t="s">
        <v>5</v>
      </c>
      <c r="U132" s="42" t="s">
        <v>42</v>
      </c>
      <c r="V132" s="146">
        <v>0</v>
      </c>
      <c r="W132" s="146">
        <f aca="true" t="shared" si="1" ref="W132:W167">V132*K132</f>
        <v>0</v>
      </c>
      <c r="X132" s="146">
        <v>0</v>
      </c>
      <c r="Y132" s="146">
        <f aca="true" t="shared" si="2" ref="Y132:Y167">X132*K132</f>
        <v>0</v>
      </c>
      <c r="Z132" s="146">
        <v>0</v>
      </c>
      <c r="AA132" s="147">
        <f aca="true" t="shared" si="3" ref="AA132:AA167">Z132*K132</f>
        <v>0</v>
      </c>
      <c r="AR132" s="20" t="s">
        <v>136</v>
      </c>
      <c r="AT132" s="20" t="s">
        <v>132</v>
      </c>
      <c r="AU132" s="20" t="s">
        <v>83</v>
      </c>
      <c r="AY132" s="20" t="s">
        <v>131</v>
      </c>
      <c r="BE132" s="148">
        <f aca="true" t="shared" si="4" ref="BE132:BE167">IF(U132="základná",N132,0)</f>
        <v>0</v>
      </c>
      <c r="BF132" s="148">
        <f aca="true" t="shared" si="5" ref="BF132:BF167">IF(U132="znížená",N132,0)</f>
        <v>0</v>
      </c>
      <c r="BG132" s="148">
        <f aca="true" t="shared" si="6" ref="BG132:BG167">IF(U132="zákl. prenesená",N132,0)</f>
        <v>0</v>
      </c>
      <c r="BH132" s="148">
        <f aca="true" t="shared" si="7" ref="BH132:BH167">IF(U132="zníž. prenesená",N132,0)</f>
        <v>0</v>
      </c>
      <c r="BI132" s="148">
        <f aca="true" t="shared" si="8" ref="BI132:BI167">IF(U132="nulová",N132,0)</f>
        <v>0</v>
      </c>
      <c r="BJ132" s="20" t="s">
        <v>137</v>
      </c>
      <c r="BK132" s="149">
        <f aca="true" t="shared" si="9" ref="BK132:BK167">ROUND(L132*K132,3)</f>
        <v>0</v>
      </c>
      <c r="BL132" s="20" t="s">
        <v>136</v>
      </c>
      <c r="BM132" s="20" t="s">
        <v>165</v>
      </c>
    </row>
    <row r="133" spans="2:65" s="1" customFormat="1" ht="25.5" customHeight="1">
      <c r="B133" s="139"/>
      <c r="C133" s="150" t="s">
        <v>166</v>
      </c>
      <c r="D133" s="150" t="s">
        <v>142</v>
      </c>
      <c r="E133" s="151" t="s">
        <v>167</v>
      </c>
      <c r="F133" s="243" t="s">
        <v>168</v>
      </c>
      <c r="G133" s="243"/>
      <c r="H133" s="243"/>
      <c r="I133" s="243"/>
      <c r="J133" s="152" t="s">
        <v>135</v>
      </c>
      <c r="K133" s="153">
        <v>1</v>
      </c>
      <c r="L133" s="244"/>
      <c r="M133" s="244"/>
      <c r="N133" s="244">
        <f t="shared" si="0"/>
        <v>0</v>
      </c>
      <c r="O133" s="232"/>
      <c r="P133" s="232"/>
      <c r="Q133" s="232"/>
      <c r="R133" s="144"/>
      <c r="T133" s="145" t="s">
        <v>5</v>
      </c>
      <c r="U133" s="42" t="s">
        <v>42</v>
      </c>
      <c r="V133" s="146">
        <v>0</v>
      </c>
      <c r="W133" s="146">
        <f t="shared" si="1"/>
        <v>0</v>
      </c>
      <c r="X133" s="146">
        <v>0</v>
      </c>
      <c r="Y133" s="146">
        <f t="shared" si="2"/>
        <v>0</v>
      </c>
      <c r="Z133" s="146">
        <v>0</v>
      </c>
      <c r="AA133" s="147">
        <f t="shared" si="3"/>
        <v>0</v>
      </c>
      <c r="AR133" s="20" t="s">
        <v>145</v>
      </c>
      <c r="AT133" s="20" t="s">
        <v>142</v>
      </c>
      <c r="AU133" s="20" t="s">
        <v>83</v>
      </c>
      <c r="AY133" s="20" t="s">
        <v>131</v>
      </c>
      <c r="BE133" s="148">
        <f t="shared" si="4"/>
        <v>0</v>
      </c>
      <c r="BF133" s="148">
        <f t="shared" si="5"/>
        <v>0</v>
      </c>
      <c r="BG133" s="148">
        <f t="shared" si="6"/>
        <v>0</v>
      </c>
      <c r="BH133" s="148">
        <f t="shared" si="7"/>
        <v>0</v>
      </c>
      <c r="BI133" s="148">
        <f t="shared" si="8"/>
        <v>0</v>
      </c>
      <c r="BJ133" s="20" t="s">
        <v>137</v>
      </c>
      <c r="BK133" s="149">
        <f t="shared" si="9"/>
        <v>0</v>
      </c>
      <c r="BL133" s="20" t="s">
        <v>136</v>
      </c>
      <c r="BM133" s="20" t="s">
        <v>10</v>
      </c>
    </row>
    <row r="134" spans="2:65" s="1" customFormat="1" ht="16.5" customHeight="1">
      <c r="B134" s="139"/>
      <c r="C134" s="140" t="s">
        <v>149</v>
      </c>
      <c r="D134" s="140" t="s">
        <v>132</v>
      </c>
      <c r="E134" s="141" t="s">
        <v>169</v>
      </c>
      <c r="F134" s="234" t="s">
        <v>170</v>
      </c>
      <c r="G134" s="234"/>
      <c r="H134" s="234"/>
      <c r="I134" s="234"/>
      <c r="J134" s="142" t="s">
        <v>135</v>
      </c>
      <c r="K134" s="143">
        <v>8</v>
      </c>
      <c r="L134" s="232"/>
      <c r="M134" s="232"/>
      <c r="N134" s="232">
        <f t="shared" si="0"/>
        <v>0</v>
      </c>
      <c r="O134" s="232"/>
      <c r="P134" s="232"/>
      <c r="Q134" s="232"/>
      <c r="R134" s="144"/>
      <c r="T134" s="145" t="s">
        <v>5</v>
      </c>
      <c r="U134" s="42" t="s">
        <v>42</v>
      </c>
      <c r="V134" s="146">
        <v>0</v>
      </c>
      <c r="W134" s="146">
        <f t="shared" si="1"/>
        <v>0</v>
      </c>
      <c r="X134" s="146">
        <v>0</v>
      </c>
      <c r="Y134" s="146">
        <f t="shared" si="2"/>
        <v>0</v>
      </c>
      <c r="Z134" s="146">
        <v>0</v>
      </c>
      <c r="AA134" s="147">
        <f t="shared" si="3"/>
        <v>0</v>
      </c>
      <c r="AR134" s="20" t="s">
        <v>136</v>
      </c>
      <c r="AT134" s="20" t="s">
        <v>132</v>
      </c>
      <c r="AU134" s="20" t="s">
        <v>83</v>
      </c>
      <c r="AY134" s="20" t="s">
        <v>131</v>
      </c>
      <c r="BE134" s="148">
        <f t="shared" si="4"/>
        <v>0</v>
      </c>
      <c r="BF134" s="148">
        <f t="shared" si="5"/>
        <v>0</v>
      </c>
      <c r="BG134" s="148">
        <f t="shared" si="6"/>
        <v>0</v>
      </c>
      <c r="BH134" s="148">
        <f t="shared" si="7"/>
        <v>0</v>
      </c>
      <c r="BI134" s="148">
        <f t="shared" si="8"/>
        <v>0</v>
      </c>
      <c r="BJ134" s="20" t="s">
        <v>137</v>
      </c>
      <c r="BK134" s="149">
        <f t="shared" si="9"/>
        <v>0</v>
      </c>
      <c r="BL134" s="20" t="s">
        <v>136</v>
      </c>
      <c r="BM134" s="20" t="s">
        <v>171</v>
      </c>
    </row>
    <row r="135" spans="2:65" s="1" customFormat="1" ht="16.5" customHeight="1">
      <c r="B135" s="139"/>
      <c r="C135" s="150" t="s">
        <v>172</v>
      </c>
      <c r="D135" s="150" t="s">
        <v>142</v>
      </c>
      <c r="E135" s="151" t="s">
        <v>173</v>
      </c>
      <c r="F135" s="243" t="s">
        <v>174</v>
      </c>
      <c r="G135" s="243"/>
      <c r="H135" s="243"/>
      <c r="I135" s="243"/>
      <c r="J135" s="152" t="s">
        <v>135</v>
      </c>
      <c r="K135" s="153">
        <v>8</v>
      </c>
      <c r="L135" s="244"/>
      <c r="M135" s="244"/>
      <c r="N135" s="244">
        <f t="shared" si="0"/>
        <v>0</v>
      </c>
      <c r="O135" s="232"/>
      <c r="P135" s="232"/>
      <c r="Q135" s="232"/>
      <c r="R135" s="144"/>
      <c r="T135" s="145" t="s">
        <v>5</v>
      </c>
      <c r="U135" s="42" t="s">
        <v>42</v>
      </c>
      <c r="V135" s="146">
        <v>0</v>
      </c>
      <c r="W135" s="146">
        <f t="shared" si="1"/>
        <v>0</v>
      </c>
      <c r="X135" s="146">
        <v>0</v>
      </c>
      <c r="Y135" s="146">
        <f t="shared" si="2"/>
        <v>0</v>
      </c>
      <c r="Z135" s="146">
        <v>0</v>
      </c>
      <c r="AA135" s="147">
        <f t="shared" si="3"/>
        <v>0</v>
      </c>
      <c r="AR135" s="20" t="s">
        <v>145</v>
      </c>
      <c r="AT135" s="20" t="s">
        <v>142</v>
      </c>
      <c r="AU135" s="20" t="s">
        <v>83</v>
      </c>
      <c r="AY135" s="20" t="s">
        <v>131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20" t="s">
        <v>137</v>
      </c>
      <c r="BK135" s="149">
        <f t="shared" si="9"/>
        <v>0</v>
      </c>
      <c r="BL135" s="20" t="s">
        <v>136</v>
      </c>
      <c r="BM135" s="20" t="s">
        <v>175</v>
      </c>
    </row>
    <row r="136" spans="2:65" s="1" customFormat="1" ht="25.5" customHeight="1">
      <c r="B136" s="139"/>
      <c r="C136" s="140" t="s">
        <v>154</v>
      </c>
      <c r="D136" s="140" t="s">
        <v>132</v>
      </c>
      <c r="E136" s="141" t="s">
        <v>176</v>
      </c>
      <c r="F136" s="234" t="s">
        <v>177</v>
      </c>
      <c r="G136" s="234"/>
      <c r="H136" s="234"/>
      <c r="I136" s="234"/>
      <c r="J136" s="142" t="s">
        <v>157</v>
      </c>
      <c r="K136" s="143">
        <v>90</v>
      </c>
      <c r="L136" s="232"/>
      <c r="M136" s="232"/>
      <c r="N136" s="232">
        <f t="shared" si="0"/>
        <v>0</v>
      </c>
      <c r="O136" s="232"/>
      <c r="P136" s="232"/>
      <c r="Q136" s="232"/>
      <c r="R136" s="144"/>
      <c r="T136" s="145" t="s">
        <v>5</v>
      </c>
      <c r="U136" s="42" t="s">
        <v>42</v>
      </c>
      <c r="V136" s="146">
        <v>0</v>
      </c>
      <c r="W136" s="146">
        <f t="shared" si="1"/>
        <v>0</v>
      </c>
      <c r="X136" s="146">
        <v>0</v>
      </c>
      <c r="Y136" s="146">
        <f t="shared" si="2"/>
        <v>0</v>
      </c>
      <c r="Z136" s="146">
        <v>0</v>
      </c>
      <c r="AA136" s="147">
        <f t="shared" si="3"/>
        <v>0</v>
      </c>
      <c r="AR136" s="20" t="s">
        <v>136</v>
      </c>
      <c r="AT136" s="20" t="s">
        <v>132</v>
      </c>
      <c r="AU136" s="20" t="s">
        <v>83</v>
      </c>
      <c r="AY136" s="20" t="s">
        <v>131</v>
      </c>
      <c r="BE136" s="148">
        <f t="shared" si="4"/>
        <v>0</v>
      </c>
      <c r="BF136" s="148">
        <f t="shared" si="5"/>
        <v>0</v>
      </c>
      <c r="BG136" s="148">
        <f t="shared" si="6"/>
        <v>0</v>
      </c>
      <c r="BH136" s="148">
        <f t="shared" si="7"/>
        <v>0</v>
      </c>
      <c r="BI136" s="148">
        <f t="shared" si="8"/>
        <v>0</v>
      </c>
      <c r="BJ136" s="20" t="s">
        <v>137</v>
      </c>
      <c r="BK136" s="149">
        <f t="shared" si="9"/>
        <v>0</v>
      </c>
      <c r="BL136" s="20" t="s">
        <v>136</v>
      </c>
      <c r="BM136" s="20" t="s">
        <v>178</v>
      </c>
    </row>
    <row r="137" spans="2:65" s="1" customFormat="1" ht="25.5" customHeight="1">
      <c r="B137" s="139"/>
      <c r="C137" s="150" t="s">
        <v>179</v>
      </c>
      <c r="D137" s="150" t="s">
        <v>142</v>
      </c>
      <c r="E137" s="151" t="s">
        <v>180</v>
      </c>
      <c r="F137" s="243" t="s">
        <v>181</v>
      </c>
      <c r="G137" s="243"/>
      <c r="H137" s="243"/>
      <c r="I137" s="243"/>
      <c r="J137" s="152" t="s">
        <v>182</v>
      </c>
      <c r="K137" s="153">
        <v>56</v>
      </c>
      <c r="L137" s="244"/>
      <c r="M137" s="244"/>
      <c r="N137" s="244">
        <f t="shared" si="0"/>
        <v>0</v>
      </c>
      <c r="O137" s="232"/>
      <c r="P137" s="232"/>
      <c r="Q137" s="232"/>
      <c r="R137" s="144"/>
      <c r="T137" s="145" t="s">
        <v>5</v>
      </c>
      <c r="U137" s="42" t="s">
        <v>42</v>
      </c>
      <c r="V137" s="146">
        <v>0</v>
      </c>
      <c r="W137" s="146">
        <f t="shared" si="1"/>
        <v>0</v>
      </c>
      <c r="X137" s="146">
        <v>0</v>
      </c>
      <c r="Y137" s="146">
        <f t="shared" si="2"/>
        <v>0</v>
      </c>
      <c r="Z137" s="146">
        <v>0</v>
      </c>
      <c r="AA137" s="147">
        <f t="shared" si="3"/>
        <v>0</v>
      </c>
      <c r="AR137" s="20" t="s">
        <v>145</v>
      </c>
      <c r="AT137" s="20" t="s">
        <v>142</v>
      </c>
      <c r="AU137" s="20" t="s">
        <v>83</v>
      </c>
      <c r="AY137" s="20" t="s">
        <v>131</v>
      </c>
      <c r="BE137" s="148">
        <f t="shared" si="4"/>
        <v>0</v>
      </c>
      <c r="BF137" s="148">
        <f t="shared" si="5"/>
        <v>0</v>
      </c>
      <c r="BG137" s="148">
        <f t="shared" si="6"/>
        <v>0</v>
      </c>
      <c r="BH137" s="148">
        <f t="shared" si="7"/>
        <v>0</v>
      </c>
      <c r="BI137" s="148">
        <f t="shared" si="8"/>
        <v>0</v>
      </c>
      <c r="BJ137" s="20" t="s">
        <v>137</v>
      </c>
      <c r="BK137" s="149">
        <f t="shared" si="9"/>
        <v>0</v>
      </c>
      <c r="BL137" s="20" t="s">
        <v>136</v>
      </c>
      <c r="BM137" s="20" t="s">
        <v>183</v>
      </c>
    </row>
    <row r="138" spans="2:65" s="1" customFormat="1" ht="16.5" customHeight="1">
      <c r="B138" s="139"/>
      <c r="C138" s="140" t="s">
        <v>158</v>
      </c>
      <c r="D138" s="140" t="s">
        <v>132</v>
      </c>
      <c r="E138" s="141" t="s">
        <v>184</v>
      </c>
      <c r="F138" s="234" t="s">
        <v>185</v>
      </c>
      <c r="G138" s="234"/>
      <c r="H138" s="234"/>
      <c r="I138" s="234"/>
      <c r="J138" s="142" t="s">
        <v>135</v>
      </c>
      <c r="K138" s="143">
        <v>14</v>
      </c>
      <c r="L138" s="232"/>
      <c r="M138" s="232"/>
      <c r="N138" s="232">
        <f t="shared" si="0"/>
        <v>0</v>
      </c>
      <c r="O138" s="232"/>
      <c r="P138" s="232"/>
      <c r="Q138" s="232"/>
      <c r="R138" s="144"/>
      <c r="T138" s="145" t="s">
        <v>5</v>
      </c>
      <c r="U138" s="42" t="s">
        <v>42</v>
      </c>
      <c r="V138" s="146">
        <v>0</v>
      </c>
      <c r="W138" s="146">
        <f t="shared" si="1"/>
        <v>0</v>
      </c>
      <c r="X138" s="146">
        <v>0</v>
      </c>
      <c r="Y138" s="146">
        <f t="shared" si="2"/>
        <v>0</v>
      </c>
      <c r="Z138" s="146">
        <v>0</v>
      </c>
      <c r="AA138" s="147">
        <f t="shared" si="3"/>
        <v>0</v>
      </c>
      <c r="AR138" s="20" t="s">
        <v>136</v>
      </c>
      <c r="AT138" s="20" t="s">
        <v>132</v>
      </c>
      <c r="AU138" s="20" t="s">
        <v>83</v>
      </c>
      <c r="AY138" s="20" t="s">
        <v>131</v>
      </c>
      <c r="BE138" s="148">
        <f t="shared" si="4"/>
        <v>0</v>
      </c>
      <c r="BF138" s="148">
        <f t="shared" si="5"/>
        <v>0</v>
      </c>
      <c r="BG138" s="148">
        <f t="shared" si="6"/>
        <v>0</v>
      </c>
      <c r="BH138" s="148">
        <f t="shared" si="7"/>
        <v>0</v>
      </c>
      <c r="BI138" s="148">
        <f t="shared" si="8"/>
        <v>0</v>
      </c>
      <c r="BJ138" s="20" t="s">
        <v>137</v>
      </c>
      <c r="BK138" s="149">
        <f t="shared" si="9"/>
        <v>0</v>
      </c>
      <c r="BL138" s="20" t="s">
        <v>136</v>
      </c>
      <c r="BM138" s="20" t="s">
        <v>186</v>
      </c>
    </row>
    <row r="139" spans="2:65" s="1" customFormat="1" ht="16.5" customHeight="1">
      <c r="B139" s="139"/>
      <c r="C139" s="150" t="s">
        <v>187</v>
      </c>
      <c r="D139" s="150" t="s">
        <v>142</v>
      </c>
      <c r="E139" s="151" t="s">
        <v>188</v>
      </c>
      <c r="F139" s="243" t="s">
        <v>189</v>
      </c>
      <c r="G139" s="243"/>
      <c r="H139" s="243"/>
      <c r="I139" s="243"/>
      <c r="J139" s="152" t="s">
        <v>135</v>
      </c>
      <c r="K139" s="153">
        <v>14</v>
      </c>
      <c r="L139" s="244"/>
      <c r="M139" s="244"/>
      <c r="N139" s="244">
        <f t="shared" si="0"/>
        <v>0</v>
      </c>
      <c r="O139" s="232"/>
      <c r="P139" s="232"/>
      <c r="Q139" s="232"/>
      <c r="R139" s="144"/>
      <c r="T139" s="145" t="s">
        <v>5</v>
      </c>
      <c r="U139" s="42" t="s">
        <v>42</v>
      </c>
      <c r="V139" s="146">
        <v>0</v>
      </c>
      <c r="W139" s="146">
        <f t="shared" si="1"/>
        <v>0</v>
      </c>
      <c r="X139" s="146">
        <v>0</v>
      </c>
      <c r="Y139" s="146">
        <f t="shared" si="2"/>
        <v>0</v>
      </c>
      <c r="Z139" s="146">
        <v>0</v>
      </c>
      <c r="AA139" s="147">
        <f t="shared" si="3"/>
        <v>0</v>
      </c>
      <c r="AR139" s="20" t="s">
        <v>145</v>
      </c>
      <c r="AT139" s="20" t="s">
        <v>142</v>
      </c>
      <c r="AU139" s="20" t="s">
        <v>83</v>
      </c>
      <c r="AY139" s="20" t="s">
        <v>131</v>
      </c>
      <c r="BE139" s="148">
        <f t="shared" si="4"/>
        <v>0</v>
      </c>
      <c r="BF139" s="148">
        <f t="shared" si="5"/>
        <v>0</v>
      </c>
      <c r="BG139" s="148">
        <f t="shared" si="6"/>
        <v>0</v>
      </c>
      <c r="BH139" s="148">
        <f t="shared" si="7"/>
        <v>0</v>
      </c>
      <c r="BI139" s="148">
        <f t="shared" si="8"/>
        <v>0</v>
      </c>
      <c r="BJ139" s="20" t="s">
        <v>137</v>
      </c>
      <c r="BK139" s="149">
        <f t="shared" si="9"/>
        <v>0</v>
      </c>
      <c r="BL139" s="20" t="s">
        <v>136</v>
      </c>
      <c r="BM139" s="20" t="s">
        <v>190</v>
      </c>
    </row>
    <row r="140" spans="2:65" s="1" customFormat="1" ht="25.5" customHeight="1">
      <c r="B140" s="139"/>
      <c r="C140" s="140" t="s">
        <v>162</v>
      </c>
      <c r="D140" s="140" t="s">
        <v>132</v>
      </c>
      <c r="E140" s="141" t="s">
        <v>191</v>
      </c>
      <c r="F140" s="234" t="s">
        <v>192</v>
      </c>
      <c r="G140" s="234"/>
      <c r="H140" s="234"/>
      <c r="I140" s="234"/>
      <c r="J140" s="142" t="s">
        <v>135</v>
      </c>
      <c r="K140" s="143">
        <v>4</v>
      </c>
      <c r="L140" s="232"/>
      <c r="M140" s="232"/>
      <c r="N140" s="232">
        <f t="shared" si="0"/>
        <v>0</v>
      </c>
      <c r="O140" s="232"/>
      <c r="P140" s="232"/>
      <c r="Q140" s="232"/>
      <c r="R140" s="144"/>
      <c r="T140" s="145" t="s">
        <v>5</v>
      </c>
      <c r="U140" s="42" t="s">
        <v>42</v>
      </c>
      <c r="V140" s="146">
        <v>0</v>
      </c>
      <c r="W140" s="146">
        <f t="shared" si="1"/>
        <v>0</v>
      </c>
      <c r="X140" s="146">
        <v>0</v>
      </c>
      <c r="Y140" s="146">
        <f t="shared" si="2"/>
        <v>0</v>
      </c>
      <c r="Z140" s="146">
        <v>0</v>
      </c>
      <c r="AA140" s="147">
        <f t="shared" si="3"/>
        <v>0</v>
      </c>
      <c r="AR140" s="20" t="s">
        <v>136</v>
      </c>
      <c r="AT140" s="20" t="s">
        <v>132</v>
      </c>
      <c r="AU140" s="20" t="s">
        <v>83</v>
      </c>
      <c r="AY140" s="20" t="s">
        <v>131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20" t="s">
        <v>137</v>
      </c>
      <c r="BK140" s="149">
        <f t="shared" si="9"/>
        <v>0</v>
      </c>
      <c r="BL140" s="20" t="s">
        <v>136</v>
      </c>
      <c r="BM140" s="20" t="s">
        <v>193</v>
      </c>
    </row>
    <row r="141" spans="2:65" s="1" customFormat="1" ht="25.5" customHeight="1">
      <c r="B141" s="139"/>
      <c r="C141" s="150" t="s">
        <v>194</v>
      </c>
      <c r="D141" s="150" t="s">
        <v>142</v>
      </c>
      <c r="E141" s="151" t="s">
        <v>195</v>
      </c>
      <c r="F141" s="243" t="s">
        <v>196</v>
      </c>
      <c r="G141" s="243"/>
      <c r="H141" s="243"/>
      <c r="I141" s="243"/>
      <c r="J141" s="152" t="s">
        <v>135</v>
      </c>
      <c r="K141" s="153">
        <v>4</v>
      </c>
      <c r="L141" s="244"/>
      <c r="M141" s="244"/>
      <c r="N141" s="244">
        <f t="shared" si="0"/>
        <v>0</v>
      </c>
      <c r="O141" s="232"/>
      <c r="P141" s="232"/>
      <c r="Q141" s="232"/>
      <c r="R141" s="144"/>
      <c r="T141" s="145" t="s">
        <v>5</v>
      </c>
      <c r="U141" s="42" t="s">
        <v>42</v>
      </c>
      <c r="V141" s="146">
        <v>0</v>
      </c>
      <c r="W141" s="146">
        <f t="shared" si="1"/>
        <v>0</v>
      </c>
      <c r="X141" s="146">
        <v>0.005</v>
      </c>
      <c r="Y141" s="146">
        <f t="shared" si="2"/>
        <v>0.02</v>
      </c>
      <c r="Z141" s="146">
        <v>0</v>
      </c>
      <c r="AA141" s="147">
        <f t="shared" si="3"/>
        <v>0</v>
      </c>
      <c r="AR141" s="20" t="s">
        <v>145</v>
      </c>
      <c r="AT141" s="20" t="s">
        <v>142</v>
      </c>
      <c r="AU141" s="20" t="s">
        <v>83</v>
      </c>
      <c r="AY141" s="20" t="s">
        <v>131</v>
      </c>
      <c r="BE141" s="148">
        <f t="shared" si="4"/>
        <v>0</v>
      </c>
      <c r="BF141" s="148">
        <f t="shared" si="5"/>
        <v>0</v>
      </c>
      <c r="BG141" s="148">
        <f t="shared" si="6"/>
        <v>0</v>
      </c>
      <c r="BH141" s="148">
        <f t="shared" si="7"/>
        <v>0</v>
      </c>
      <c r="BI141" s="148">
        <f t="shared" si="8"/>
        <v>0</v>
      </c>
      <c r="BJ141" s="20" t="s">
        <v>137</v>
      </c>
      <c r="BK141" s="149">
        <f t="shared" si="9"/>
        <v>0</v>
      </c>
      <c r="BL141" s="20" t="s">
        <v>136</v>
      </c>
      <c r="BM141" s="20" t="s">
        <v>197</v>
      </c>
    </row>
    <row r="142" spans="2:65" s="1" customFormat="1" ht="16.5" customHeight="1">
      <c r="B142" s="139"/>
      <c r="C142" s="140" t="s">
        <v>165</v>
      </c>
      <c r="D142" s="140" t="s">
        <v>132</v>
      </c>
      <c r="E142" s="141" t="s">
        <v>198</v>
      </c>
      <c r="F142" s="234" t="s">
        <v>199</v>
      </c>
      <c r="G142" s="234"/>
      <c r="H142" s="234"/>
      <c r="I142" s="234"/>
      <c r="J142" s="142" t="s">
        <v>157</v>
      </c>
      <c r="K142" s="143">
        <v>80</v>
      </c>
      <c r="L142" s="232"/>
      <c r="M142" s="232"/>
      <c r="N142" s="232">
        <f t="shared" si="0"/>
        <v>0</v>
      </c>
      <c r="O142" s="232"/>
      <c r="P142" s="232"/>
      <c r="Q142" s="232"/>
      <c r="R142" s="144"/>
      <c r="T142" s="145" t="s">
        <v>5</v>
      </c>
      <c r="U142" s="42" t="s">
        <v>42</v>
      </c>
      <c r="V142" s="146">
        <v>0</v>
      </c>
      <c r="W142" s="146">
        <f t="shared" si="1"/>
        <v>0</v>
      </c>
      <c r="X142" s="146">
        <v>0</v>
      </c>
      <c r="Y142" s="146">
        <f t="shared" si="2"/>
        <v>0</v>
      </c>
      <c r="Z142" s="146">
        <v>0</v>
      </c>
      <c r="AA142" s="147">
        <f t="shared" si="3"/>
        <v>0</v>
      </c>
      <c r="AR142" s="20" t="s">
        <v>136</v>
      </c>
      <c r="AT142" s="20" t="s">
        <v>132</v>
      </c>
      <c r="AU142" s="20" t="s">
        <v>83</v>
      </c>
      <c r="AY142" s="20" t="s">
        <v>131</v>
      </c>
      <c r="BE142" s="148">
        <f t="shared" si="4"/>
        <v>0</v>
      </c>
      <c r="BF142" s="148">
        <f t="shared" si="5"/>
        <v>0</v>
      </c>
      <c r="BG142" s="148">
        <f t="shared" si="6"/>
        <v>0</v>
      </c>
      <c r="BH142" s="148">
        <f t="shared" si="7"/>
        <v>0</v>
      </c>
      <c r="BI142" s="148">
        <f t="shared" si="8"/>
        <v>0</v>
      </c>
      <c r="BJ142" s="20" t="s">
        <v>137</v>
      </c>
      <c r="BK142" s="149">
        <f t="shared" si="9"/>
        <v>0</v>
      </c>
      <c r="BL142" s="20" t="s">
        <v>136</v>
      </c>
      <c r="BM142" s="20" t="s">
        <v>200</v>
      </c>
    </row>
    <row r="143" spans="2:65" s="1" customFormat="1" ht="16.5" customHeight="1">
      <c r="B143" s="139"/>
      <c r="C143" s="150" t="s">
        <v>201</v>
      </c>
      <c r="D143" s="150" t="s">
        <v>142</v>
      </c>
      <c r="E143" s="151" t="s">
        <v>202</v>
      </c>
      <c r="F143" s="243" t="s">
        <v>203</v>
      </c>
      <c r="G143" s="243"/>
      <c r="H143" s="243"/>
      <c r="I143" s="243"/>
      <c r="J143" s="152" t="s">
        <v>157</v>
      </c>
      <c r="K143" s="153">
        <v>80</v>
      </c>
      <c r="L143" s="244"/>
      <c r="M143" s="244"/>
      <c r="N143" s="244">
        <f t="shared" si="0"/>
        <v>0</v>
      </c>
      <c r="O143" s="232"/>
      <c r="P143" s="232"/>
      <c r="Q143" s="232"/>
      <c r="R143" s="144"/>
      <c r="T143" s="145" t="s">
        <v>5</v>
      </c>
      <c r="U143" s="42" t="s">
        <v>42</v>
      </c>
      <c r="V143" s="146">
        <v>0</v>
      </c>
      <c r="W143" s="146">
        <f t="shared" si="1"/>
        <v>0</v>
      </c>
      <c r="X143" s="146">
        <v>0</v>
      </c>
      <c r="Y143" s="146">
        <f t="shared" si="2"/>
        <v>0</v>
      </c>
      <c r="Z143" s="146">
        <v>0</v>
      </c>
      <c r="AA143" s="147">
        <f t="shared" si="3"/>
        <v>0</v>
      </c>
      <c r="AR143" s="20" t="s">
        <v>145</v>
      </c>
      <c r="AT143" s="20" t="s">
        <v>142</v>
      </c>
      <c r="AU143" s="20" t="s">
        <v>83</v>
      </c>
      <c r="AY143" s="20" t="s">
        <v>131</v>
      </c>
      <c r="BE143" s="148">
        <f t="shared" si="4"/>
        <v>0</v>
      </c>
      <c r="BF143" s="148">
        <f t="shared" si="5"/>
        <v>0</v>
      </c>
      <c r="BG143" s="148">
        <f t="shared" si="6"/>
        <v>0</v>
      </c>
      <c r="BH143" s="148">
        <f t="shared" si="7"/>
        <v>0</v>
      </c>
      <c r="BI143" s="148">
        <f t="shared" si="8"/>
        <v>0</v>
      </c>
      <c r="BJ143" s="20" t="s">
        <v>137</v>
      </c>
      <c r="BK143" s="149">
        <f t="shared" si="9"/>
        <v>0</v>
      </c>
      <c r="BL143" s="20" t="s">
        <v>136</v>
      </c>
      <c r="BM143" s="20" t="s">
        <v>204</v>
      </c>
    </row>
    <row r="144" spans="2:65" s="1" customFormat="1" ht="16.5" customHeight="1">
      <c r="B144" s="139"/>
      <c r="C144" s="140" t="s">
        <v>10</v>
      </c>
      <c r="D144" s="140" t="s">
        <v>132</v>
      </c>
      <c r="E144" s="141" t="s">
        <v>205</v>
      </c>
      <c r="F144" s="234" t="s">
        <v>206</v>
      </c>
      <c r="G144" s="234"/>
      <c r="H144" s="234"/>
      <c r="I144" s="234"/>
      <c r="J144" s="142" t="s">
        <v>135</v>
      </c>
      <c r="K144" s="143">
        <v>8</v>
      </c>
      <c r="L144" s="232"/>
      <c r="M144" s="232"/>
      <c r="N144" s="232">
        <f t="shared" si="0"/>
        <v>0</v>
      </c>
      <c r="O144" s="232"/>
      <c r="P144" s="232"/>
      <c r="Q144" s="232"/>
      <c r="R144" s="144"/>
      <c r="T144" s="145" t="s">
        <v>5</v>
      </c>
      <c r="U144" s="42" t="s">
        <v>42</v>
      </c>
      <c r="V144" s="146">
        <v>0</v>
      </c>
      <c r="W144" s="146">
        <f t="shared" si="1"/>
        <v>0</v>
      </c>
      <c r="X144" s="146">
        <v>0</v>
      </c>
      <c r="Y144" s="146">
        <f t="shared" si="2"/>
        <v>0</v>
      </c>
      <c r="Z144" s="146">
        <v>0</v>
      </c>
      <c r="AA144" s="147">
        <f t="shared" si="3"/>
        <v>0</v>
      </c>
      <c r="AR144" s="20" t="s">
        <v>136</v>
      </c>
      <c r="AT144" s="20" t="s">
        <v>132</v>
      </c>
      <c r="AU144" s="20" t="s">
        <v>83</v>
      </c>
      <c r="AY144" s="20" t="s">
        <v>131</v>
      </c>
      <c r="BE144" s="148">
        <f t="shared" si="4"/>
        <v>0</v>
      </c>
      <c r="BF144" s="148">
        <f t="shared" si="5"/>
        <v>0</v>
      </c>
      <c r="BG144" s="148">
        <f t="shared" si="6"/>
        <v>0</v>
      </c>
      <c r="BH144" s="148">
        <f t="shared" si="7"/>
        <v>0</v>
      </c>
      <c r="BI144" s="148">
        <f t="shared" si="8"/>
        <v>0</v>
      </c>
      <c r="BJ144" s="20" t="s">
        <v>137</v>
      </c>
      <c r="BK144" s="149">
        <f t="shared" si="9"/>
        <v>0</v>
      </c>
      <c r="BL144" s="20" t="s">
        <v>136</v>
      </c>
      <c r="BM144" s="20" t="s">
        <v>207</v>
      </c>
    </row>
    <row r="145" spans="2:65" s="1" customFormat="1" ht="16.5" customHeight="1">
      <c r="B145" s="139"/>
      <c r="C145" s="140" t="s">
        <v>208</v>
      </c>
      <c r="D145" s="140" t="s">
        <v>132</v>
      </c>
      <c r="E145" s="141" t="s">
        <v>209</v>
      </c>
      <c r="F145" s="234" t="s">
        <v>210</v>
      </c>
      <c r="G145" s="234"/>
      <c r="H145" s="234"/>
      <c r="I145" s="234"/>
      <c r="J145" s="142" t="s">
        <v>157</v>
      </c>
      <c r="K145" s="143">
        <v>76</v>
      </c>
      <c r="L145" s="232"/>
      <c r="M145" s="232"/>
      <c r="N145" s="232">
        <f t="shared" si="0"/>
        <v>0</v>
      </c>
      <c r="O145" s="232"/>
      <c r="P145" s="232"/>
      <c r="Q145" s="232"/>
      <c r="R145" s="144"/>
      <c r="T145" s="145" t="s">
        <v>5</v>
      </c>
      <c r="U145" s="42" t="s">
        <v>42</v>
      </c>
      <c r="V145" s="146">
        <v>0</v>
      </c>
      <c r="W145" s="146">
        <f t="shared" si="1"/>
        <v>0</v>
      </c>
      <c r="X145" s="146">
        <v>0</v>
      </c>
      <c r="Y145" s="146">
        <f t="shared" si="2"/>
        <v>0</v>
      </c>
      <c r="Z145" s="146">
        <v>0</v>
      </c>
      <c r="AA145" s="147">
        <f t="shared" si="3"/>
        <v>0</v>
      </c>
      <c r="AR145" s="20" t="s">
        <v>136</v>
      </c>
      <c r="AT145" s="20" t="s">
        <v>132</v>
      </c>
      <c r="AU145" s="20" t="s">
        <v>83</v>
      </c>
      <c r="AY145" s="20" t="s">
        <v>131</v>
      </c>
      <c r="BE145" s="148">
        <f t="shared" si="4"/>
        <v>0</v>
      </c>
      <c r="BF145" s="148">
        <f t="shared" si="5"/>
        <v>0</v>
      </c>
      <c r="BG145" s="148">
        <f t="shared" si="6"/>
        <v>0</v>
      </c>
      <c r="BH145" s="148">
        <f t="shared" si="7"/>
        <v>0</v>
      </c>
      <c r="BI145" s="148">
        <f t="shared" si="8"/>
        <v>0</v>
      </c>
      <c r="BJ145" s="20" t="s">
        <v>137</v>
      </c>
      <c r="BK145" s="149">
        <f t="shared" si="9"/>
        <v>0</v>
      </c>
      <c r="BL145" s="20" t="s">
        <v>136</v>
      </c>
      <c r="BM145" s="20" t="s">
        <v>211</v>
      </c>
    </row>
    <row r="146" spans="2:65" s="1" customFormat="1" ht="16.5" customHeight="1">
      <c r="B146" s="139"/>
      <c r="C146" s="150" t="s">
        <v>171</v>
      </c>
      <c r="D146" s="150" t="s">
        <v>142</v>
      </c>
      <c r="E146" s="151" t="s">
        <v>212</v>
      </c>
      <c r="F146" s="243" t="s">
        <v>213</v>
      </c>
      <c r="G146" s="243"/>
      <c r="H146" s="243"/>
      <c r="I146" s="243"/>
      <c r="J146" s="152" t="s">
        <v>157</v>
      </c>
      <c r="K146" s="153">
        <v>76</v>
      </c>
      <c r="L146" s="244"/>
      <c r="M146" s="244"/>
      <c r="N146" s="244">
        <f t="shared" si="0"/>
        <v>0</v>
      </c>
      <c r="O146" s="232"/>
      <c r="P146" s="232"/>
      <c r="Q146" s="232"/>
      <c r="R146" s="144"/>
      <c r="T146" s="145" t="s">
        <v>5</v>
      </c>
      <c r="U146" s="42" t="s">
        <v>42</v>
      </c>
      <c r="V146" s="146">
        <v>0</v>
      </c>
      <c r="W146" s="146">
        <f t="shared" si="1"/>
        <v>0</v>
      </c>
      <c r="X146" s="146">
        <v>0</v>
      </c>
      <c r="Y146" s="146">
        <f t="shared" si="2"/>
        <v>0</v>
      </c>
      <c r="Z146" s="146">
        <v>0</v>
      </c>
      <c r="AA146" s="147">
        <f t="shared" si="3"/>
        <v>0</v>
      </c>
      <c r="AR146" s="20" t="s">
        <v>145</v>
      </c>
      <c r="AT146" s="20" t="s">
        <v>142</v>
      </c>
      <c r="AU146" s="20" t="s">
        <v>83</v>
      </c>
      <c r="AY146" s="20" t="s">
        <v>131</v>
      </c>
      <c r="BE146" s="148">
        <f t="shared" si="4"/>
        <v>0</v>
      </c>
      <c r="BF146" s="148">
        <f t="shared" si="5"/>
        <v>0</v>
      </c>
      <c r="BG146" s="148">
        <f t="shared" si="6"/>
        <v>0</v>
      </c>
      <c r="BH146" s="148">
        <f t="shared" si="7"/>
        <v>0</v>
      </c>
      <c r="BI146" s="148">
        <f t="shared" si="8"/>
        <v>0</v>
      </c>
      <c r="BJ146" s="20" t="s">
        <v>137</v>
      </c>
      <c r="BK146" s="149">
        <f t="shared" si="9"/>
        <v>0</v>
      </c>
      <c r="BL146" s="20" t="s">
        <v>136</v>
      </c>
      <c r="BM146" s="20" t="s">
        <v>214</v>
      </c>
    </row>
    <row r="147" spans="2:65" s="1" customFormat="1" ht="16.5" customHeight="1">
      <c r="B147" s="139"/>
      <c r="C147" s="140" t="s">
        <v>215</v>
      </c>
      <c r="D147" s="140" t="s">
        <v>132</v>
      </c>
      <c r="E147" s="141" t="s">
        <v>216</v>
      </c>
      <c r="F147" s="234" t="s">
        <v>217</v>
      </c>
      <c r="G147" s="234"/>
      <c r="H147" s="234"/>
      <c r="I147" s="234"/>
      <c r="J147" s="142" t="s">
        <v>157</v>
      </c>
      <c r="K147" s="143">
        <v>90</v>
      </c>
      <c r="L147" s="232"/>
      <c r="M147" s="232"/>
      <c r="N147" s="232">
        <f t="shared" si="0"/>
        <v>0</v>
      </c>
      <c r="O147" s="232"/>
      <c r="P147" s="232"/>
      <c r="Q147" s="232"/>
      <c r="R147" s="144"/>
      <c r="T147" s="145" t="s">
        <v>5</v>
      </c>
      <c r="U147" s="42" t="s">
        <v>42</v>
      </c>
      <c r="V147" s="146">
        <v>0</v>
      </c>
      <c r="W147" s="146">
        <f t="shared" si="1"/>
        <v>0</v>
      </c>
      <c r="X147" s="146">
        <v>0</v>
      </c>
      <c r="Y147" s="146">
        <f t="shared" si="2"/>
        <v>0</v>
      </c>
      <c r="Z147" s="146">
        <v>0</v>
      </c>
      <c r="AA147" s="147">
        <f t="shared" si="3"/>
        <v>0</v>
      </c>
      <c r="AR147" s="20" t="s">
        <v>136</v>
      </c>
      <c r="AT147" s="20" t="s">
        <v>132</v>
      </c>
      <c r="AU147" s="20" t="s">
        <v>83</v>
      </c>
      <c r="AY147" s="20" t="s">
        <v>131</v>
      </c>
      <c r="BE147" s="148">
        <f t="shared" si="4"/>
        <v>0</v>
      </c>
      <c r="BF147" s="148">
        <f t="shared" si="5"/>
        <v>0</v>
      </c>
      <c r="BG147" s="148">
        <f t="shared" si="6"/>
        <v>0</v>
      </c>
      <c r="BH147" s="148">
        <f t="shared" si="7"/>
        <v>0</v>
      </c>
      <c r="BI147" s="148">
        <f t="shared" si="8"/>
        <v>0</v>
      </c>
      <c r="BJ147" s="20" t="s">
        <v>137</v>
      </c>
      <c r="BK147" s="149">
        <f t="shared" si="9"/>
        <v>0</v>
      </c>
      <c r="BL147" s="20" t="s">
        <v>136</v>
      </c>
      <c r="BM147" s="20" t="s">
        <v>218</v>
      </c>
    </row>
    <row r="148" spans="2:65" s="1" customFormat="1" ht="16.5" customHeight="1">
      <c r="B148" s="139"/>
      <c r="C148" s="150" t="s">
        <v>175</v>
      </c>
      <c r="D148" s="150" t="s">
        <v>142</v>
      </c>
      <c r="E148" s="151" t="s">
        <v>219</v>
      </c>
      <c r="F148" s="243" t="s">
        <v>220</v>
      </c>
      <c r="G148" s="243"/>
      <c r="H148" s="243"/>
      <c r="I148" s="243"/>
      <c r="J148" s="152" t="s">
        <v>157</v>
      </c>
      <c r="K148" s="153">
        <v>90</v>
      </c>
      <c r="L148" s="244"/>
      <c r="M148" s="244"/>
      <c r="N148" s="244">
        <f t="shared" si="0"/>
        <v>0</v>
      </c>
      <c r="O148" s="232"/>
      <c r="P148" s="232"/>
      <c r="Q148" s="232"/>
      <c r="R148" s="144"/>
      <c r="T148" s="145" t="s">
        <v>5</v>
      </c>
      <c r="U148" s="42" t="s">
        <v>42</v>
      </c>
      <c r="V148" s="146">
        <v>0</v>
      </c>
      <c r="W148" s="146">
        <f t="shared" si="1"/>
        <v>0</v>
      </c>
      <c r="X148" s="146">
        <v>0</v>
      </c>
      <c r="Y148" s="146">
        <f t="shared" si="2"/>
        <v>0</v>
      </c>
      <c r="Z148" s="146">
        <v>0</v>
      </c>
      <c r="AA148" s="147">
        <f t="shared" si="3"/>
        <v>0</v>
      </c>
      <c r="AR148" s="20" t="s">
        <v>145</v>
      </c>
      <c r="AT148" s="20" t="s">
        <v>142</v>
      </c>
      <c r="AU148" s="20" t="s">
        <v>83</v>
      </c>
      <c r="AY148" s="20" t="s">
        <v>131</v>
      </c>
      <c r="BE148" s="148">
        <f t="shared" si="4"/>
        <v>0</v>
      </c>
      <c r="BF148" s="148">
        <f t="shared" si="5"/>
        <v>0</v>
      </c>
      <c r="BG148" s="148">
        <f t="shared" si="6"/>
        <v>0</v>
      </c>
      <c r="BH148" s="148">
        <f t="shared" si="7"/>
        <v>0</v>
      </c>
      <c r="BI148" s="148">
        <f t="shared" si="8"/>
        <v>0</v>
      </c>
      <c r="BJ148" s="20" t="s">
        <v>137</v>
      </c>
      <c r="BK148" s="149">
        <f t="shared" si="9"/>
        <v>0</v>
      </c>
      <c r="BL148" s="20" t="s">
        <v>136</v>
      </c>
      <c r="BM148" s="20" t="s">
        <v>221</v>
      </c>
    </row>
    <row r="149" spans="2:65" s="1" customFormat="1" ht="25.5" customHeight="1">
      <c r="B149" s="139"/>
      <c r="C149" s="140" t="s">
        <v>222</v>
      </c>
      <c r="D149" s="140" t="s">
        <v>132</v>
      </c>
      <c r="E149" s="141" t="s">
        <v>223</v>
      </c>
      <c r="F149" s="234" t="s">
        <v>224</v>
      </c>
      <c r="G149" s="234"/>
      <c r="H149" s="234"/>
      <c r="I149" s="234"/>
      <c r="J149" s="142" t="s">
        <v>135</v>
      </c>
      <c r="K149" s="143">
        <v>4</v>
      </c>
      <c r="L149" s="232"/>
      <c r="M149" s="232"/>
      <c r="N149" s="232">
        <f t="shared" si="0"/>
        <v>0</v>
      </c>
      <c r="O149" s="232"/>
      <c r="P149" s="232"/>
      <c r="Q149" s="232"/>
      <c r="R149" s="144"/>
      <c r="T149" s="145" t="s">
        <v>5</v>
      </c>
      <c r="U149" s="42" t="s">
        <v>42</v>
      </c>
      <c r="V149" s="146">
        <v>0</v>
      </c>
      <c r="W149" s="146">
        <f t="shared" si="1"/>
        <v>0</v>
      </c>
      <c r="X149" s="146">
        <v>0</v>
      </c>
      <c r="Y149" s="146">
        <f t="shared" si="2"/>
        <v>0</v>
      </c>
      <c r="Z149" s="146">
        <v>0</v>
      </c>
      <c r="AA149" s="147">
        <f t="shared" si="3"/>
        <v>0</v>
      </c>
      <c r="AR149" s="20" t="s">
        <v>136</v>
      </c>
      <c r="AT149" s="20" t="s">
        <v>132</v>
      </c>
      <c r="AU149" s="20" t="s">
        <v>83</v>
      </c>
      <c r="AY149" s="20" t="s">
        <v>131</v>
      </c>
      <c r="BE149" s="148">
        <f t="shared" si="4"/>
        <v>0</v>
      </c>
      <c r="BF149" s="148">
        <f t="shared" si="5"/>
        <v>0</v>
      </c>
      <c r="BG149" s="148">
        <f t="shared" si="6"/>
        <v>0</v>
      </c>
      <c r="BH149" s="148">
        <f t="shared" si="7"/>
        <v>0</v>
      </c>
      <c r="BI149" s="148">
        <f t="shared" si="8"/>
        <v>0</v>
      </c>
      <c r="BJ149" s="20" t="s">
        <v>137</v>
      </c>
      <c r="BK149" s="149">
        <f t="shared" si="9"/>
        <v>0</v>
      </c>
      <c r="BL149" s="20" t="s">
        <v>136</v>
      </c>
      <c r="BM149" s="20" t="s">
        <v>225</v>
      </c>
    </row>
    <row r="150" spans="2:65" s="1" customFormat="1" ht="25.5" customHeight="1">
      <c r="B150" s="139"/>
      <c r="C150" s="150" t="s">
        <v>178</v>
      </c>
      <c r="D150" s="150" t="s">
        <v>142</v>
      </c>
      <c r="E150" s="151" t="s">
        <v>226</v>
      </c>
      <c r="F150" s="243" t="s">
        <v>227</v>
      </c>
      <c r="G150" s="243"/>
      <c r="H150" s="243"/>
      <c r="I150" s="243"/>
      <c r="J150" s="152" t="s">
        <v>135</v>
      </c>
      <c r="K150" s="153">
        <v>4</v>
      </c>
      <c r="L150" s="244"/>
      <c r="M150" s="244"/>
      <c r="N150" s="244">
        <f t="shared" si="0"/>
        <v>0</v>
      </c>
      <c r="O150" s="232"/>
      <c r="P150" s="232"/>
      <c r="Q150" s="232"/>
      <c r="R150" s="144"/>
      <c r="T150" s="145" t="s">
        <v>5</v>
      </c>
      <c r="U150" s="42" t="s">
        <v>42</v>
      </c>
      <c r="V150" s="146">
        <v>0</v>
      </c>
      <c r="W150" s="146">
        <f t="shared" si="1"/>
        <v>0</v>
      </c>
      <c r="X150" s="146">
        <v>0</v>
      </c>
      <c r="Y150" s="146">
        <f t="shared" si="2"/>
        <v>0</v>
      </c>
      <c r="Z150" s="146">
        <v>0</v>
      </c>
      <c r="AA150" s="147">
        <f t="shared" si="3"/>
        <v>0</v>
      </c>
      <c r="AR150" s="20" t="s">
        <v>145</v>
      </c>
      <c r="AT150" s="20" t="s">
        <v>142</v>
      </c>
      <c r="AU150" s="20" t="s">
        <v>83</v>
      </c>
      <c r="AY150" s="20" t="s">
        <v>131</v>
      </c>
      <c r="BE150" s="148">
        <f t="shared" si="4"/>
        <v>0</v>
      </c>
      <c r="BF150" s="148">
        <f t="shared" si="5"/>
        <v>0</v>
      </c>
      <c r="BG150" s="148">
        <f t="shared" si="6"/>
        <v>0</v>
      </c>
      <c r="BH150" s="148">
        <f t="shared" si="7"/>
        <v>0</v>
      </c>
      <c r="BI150" s="148">
        <f t="shared" si="8"/>
        <v>0</v>
      </c>
      <c r="BJ150" s="20" t="s">
        <v>137</v>
      </c>
      <c r="BK150" s="149">
        <f t="shared" si="9"/>
        <v>0</v>
      </c>
      <c r="BL150" s="20" t="s">
        <v>136</v>
      </c>
      <c r="BM150" s="20" t="s">
        <v>228</v>
      </c>
    </row>
    <row r="151" spans="2:65" s="1" customFormat="1" ht="38.25" customHeight="1">
      <c r="B151" s="139"/>
      <c r="C151" s="140" t="s">
        <v>229</v>
      </c>
      <c r="D151" s="140" t="s">
        <v>132</v>
      </c>
      <c r="E151" s="141" t="s">
        <v>230</v>
      </c>
      <c r="F151" s="234" t="s">
        <v>231</v>
      </c>
      <c r="G151" s="234"/>
      <c r="H151" s="234"/>
      <c r="I151" s="234"/>
      <c r="J151" s="142" t="s">
        <v>135</v>
      </c>
      <c r="K151" s="143">
        <v>48</v>
      </c>
      <c r="L151" s="232"/>
      <c r="M151" s="232"/>
      <c r="N151" s="232">
        <f t="shared" si="0"/>
        <v>0</v>
      </c>
      <c r="O151" s="232"/>
      <c r="P151" s="232"/>
      <c r="Q151" s="232"/>
      <c r="R151" s="144"/>
      <c r="T151" s="145" t="s">
        <v>5</v>
      </c>
      <c r="U151" s="42" t="s">
        <v>42</v>
      </c>
      <c r="V151" s="146">
        <v>0</v>
      </c>
      <c r="W151" s="146">
        <f t="shared" si="1"/>
        <v>0</v>
      </c>
      <c r="X151" s="146">
        <v>0</v>
      </c>
      <c r="Y151" s="146">
        <f t="shared" si="2"/>
        <v>0</v>
      </c>
      <c r="Z151" s="146">
        <v>0</v>
      </c>
      <c r="AA151" s="147">
        <f t="shared" si="3"/>
        <v>0</v>
      </c>
      <c r="AR151" s="20" t="s">
        <v>136</v>
      </c>
      <c r="AT151" s="20" t="s">
        <v>132</v>
      </c>
      <c r="AU151" s="20" t="s">
        <v>83</v>
      </c>
      <c r="AY151" s="20" t="s">
        <v>131</v>
      </c>
      <c r="BE151" s="148">
        <f t="shared" si="4"/>
        <v>0</v>
      </c>
      <c r="BF151" s="148">
        <f t="shared" si="5"/>
        <v>0</v>
      </c>
      <c r="BG151" s="148">
        <f t="shared" si="6"/>
        <v>0</v>
      </c>
      <c r="BH151" s="148">
        <f t="shared" si="7"/>
        <v>0</v>
      </c>
      <c r="BI151" s="148">
        <f t="shared" si="8"/>
        <v>0</v>
      </c>
      <c r="BJ151" s="20" t="s">
        <v>137</v>
      </c>
      <c r="BK151" s="149">
        <f t="shared" si="9"/>
        <v>0</v>
      </c>
      <c r="BL151" s="20" t="s">
        <v>136</v>
      </c>
      <c r="BM151" s="20" t="s">
        <v>232</v>
      </c>
    </row>
    <row r="152" spans="2:65" s="1" customFormat="1" ht="16.5" customHeight="1">
      <c r="B152" s="139"/>
      <c r="C152" s="140" t="s">
        <v>183</v>
      </c>
      <c r="D152" s="140" t="s">
        <v>132</v>
      </c>
      <c r="E152" s="141" t="s">
        <v>233</v>
      </c>
      <c r="F152" s="234" t="s">
        <v>234</v>
      </c>
      <c r="G152" s="234"/>
      <c r="H152" s="234"/>
      <c r="I152" s="234"/>
      <c r="J152" s="142" t="s">
        <v>135</v>
      </c>
      <c r="K152" s="143">
        <v>4</v>
      </c>
      <c r="L152" s="232"/>
      <c r="M152" s="232"/>
      <c r="N152" s="232">
        <f t="shared" si="0"/>
        <v>0</v>
      </c>
      <c r="O152" s="232"/>
      <c r="P152" s="232"/>
      <c r="Q152" s="232"/>
      <c r="R152" s="144"/>
      <c r="T152" s="145" t="s">
        <v>5</v>
      </c>
      <c r="U152" s="42" t="s">
        <v>42</v>
      </c>
      <c r="V152" s="146">
        <v>0</v>
      </c>
      <c r="W152" s="146">
        <f t="shared" si="1"/>
        <v>0</v>
      </c>
      <c r="X152" s="146">
        <v>0</v>
      </c>
      <c r="Y152" s="146">
        <f t="shared" si="2"/>
        <v>0</v>
      </c>
      <c r="Z152" s="146">
        <v>0</v>
      </c>
      <c r="AA152" s="147">
        <f t="shared" si="3"/>
        <v>0</v>
      </c>
      <c r="AR152" s="20" t="s">
        <v>136</v>
      </c>
      <c r="AT152" s="20" t="s">
        <v>132</v>
      </c>
      <c r="AU152" s="20" t="s">
        <v>83</v>
      </c>
      <c r="AY152" s="20" t="s">
        <v>131</v>
      </c>
      <c r="BE152" s="148">
        <f t="shared" si="4"/>
        <v>0</v>
      </c>
      <c r="BF152" s="148">
        <f t="shared" si="5"/>
        <v>0</v>
      </c>
      <c r="BG152" s="148">
        <f t="shared" si="6"/>
        <v>0</v>
      </c>
      <c r="BH152" s="148">
        <f t="shared" si="7"/>
        <v>0</v>
      </c>
      <c r="BI152" s="148">
        <f t="shared" si="8"/>
        <v>0</v>
      </c>
      <c r="BJ152" s="20" t="s">
        <v>137</v>
      </c>
      <c r="BK152" s="149">
        <f t="shared" si="9"/>
        <v>0</v>
      </c>
      <c r="BL152" s="20" t="s">
        <v>136</v>
      </c>
      <c r="BM152" s="20" t="s">
        <v>235</v>
      </c>
    </row>
    <row r="153" spans="2:65" s="1" customFormat="1" ht="25.5" customHeight="1">
      <c r="B153" s="139"/>
      <c r="C153" s="150" t="s">
        <v>236</v>
      </c>
      <c r="D153" s="150" t="s">
        <v>142</v>
      </c>
      <c r="E153" s="151" t="s">
        <v>237</v>
      </c>
      <c r="F153" s="243" t="s">
        <v>238</v>
      </c>
      <c r="G153" s="243"/>
      <c r="H153" s="243"/>
      <c r="I153" s="243"/>
      <c r="J153" s="152" t="s">
        <v>135</v>
      </c>
      <c r="K153" s="153">
        <v>4</v>
      </c>
      <c r="L153" s="244"/>
      <c r="M153" s="244"/>
      <c r="N153" s="244">
        <f t="shared" si="0"/>
        <v>0</v>
      </c>
      <c r="O153" s="232"/>
      <c r="P153" s="232"/>
      <c r="Q153" s="232"/>
      <c r="R153" s="144"/>
      <c r="T153" s="145" t="s">
        <v>5</v>
      </c>
      <c r="U153" s="42" t="s">
        <v>42</v>
      </c>
      <c r="V153" s="146">
        <v>0</v>
      </c>
      <c r="W153" s="146">
        <f t="shared" si="1"/>
        <v>0</v>
      </c>
      <c r="X153" s="146">
        <v>0.00026</v>
      </c>
      <c r="Y153" s="146">
        <f t="shared" si="2"/>
        <v>0.00104</v>
      </c>
      <c r="Z153" s="146">
        <v>0</v>
      </c>
      <c r="AA153" s="147">
        <f t="shared" si="3"/>
        <v>0</v>
      </c>
      <c r="AR153" s="20" t="s">
        <v>145</v>
      </c>
      <c r="AT153" s="20" t="s">
        <v>142</v>
      </c>
      <c r="AU153" s="20" t="s">
        <v>83</v>
      </c>
      <c r="AY153" s="20" t="s">
        <v>131</v>
      </c>
      <c r="BE153" s="148">
        <f t="shared" si="4"/>
        <v>0</v>
      </c>
      <c r="BF153" s="148">
        <f t="shared" si="5"/>
        <v>0</v>
      </c>
      <c r="BG153" s="148">
        <f t="shared" si="6"/>
        <v>0</v>
      </c>
      <c r="BH153" s="148">
        <f t="shared" si="7"/>
        <v>0</v>
      </c>
      <c r="BI153" s="148">
        <f t="shared" si="8"/>
        <v>0</v>
      </c>
      <c r="BJ153" s="20" t="s">
        <v>137</v>
      </c>
      <c r="BK153" s="149">
        <f t="shared" si="9"/>
        <v>0</v>
      </c>
      <c r="BL153" s="20" t="s">
        <v>136</v>
      </c>
      <c r="BM153" s="20" t="s">
        <v>239</v>
      </c>
    </row>
    <row r="154" spans="2:65" s="1" customFormat="1" ht="25.5" customHeight="1">
      <c r="B154" s="139"/>
      <c r="C154" s="140" t="s">
        <v>186</v>
      </c>
      <c r="D154" s="140" t="s">
        <v>132</v>
      </c>
      <c r="E154" s="141" t="s">
        <v>240</v>
      </c>
      <c r="F154" s="234" t="s">
        <v>241</v>
      </c>
      <c r="G154" s="234"/>
      <c r="H154" s="234"/>
      <c r="I154" s="234"/>
      <c r="J154" s="142" t="s">
        <v>157</v>
      </c>
      <c r="K154" s="143">
        <v>165</v>
      </c>
      <c r="L154" s="232"/>
      <c r="M154" s="232"/>
      <c r="N154" s="232">
        <f t="shared" si="0"/>
        <v>0</v>
      </c>
      <c r="O154" s="232"/>
      <c r="P154" s="232"/>
      <c r="Q154" s="232"/>
      <c r="R154" s="144"/>
      <c r="T154" s="145" t="s">
        <v>5</v>
      </c>
      <c r="U154" s="42" t="s">
        <v>42</v>
      </c>
      <c r="V154" s="146">
        <v>0</v>
      </c>
      <c r="W154" s="146">
        <f t="shared" si="1"/>
        <v>0</v>
      </c>
      <c r="X154" s="146">
        <v>0</v>
      </c>
      <c r="Y154" s="146">
        <f t="shared" si="2"/>
        <v>0</v>
      </c>
      <c r="Z154" s="146">
        <v>0</v>
      </c>
      <c r="AA154" s="147">
        <f t="shared" si="3"/>
        <v>0</v>
      </c>
      <c r="AR154" s="20" t="s">
        <v>136</v>
      </c>
      <c r="AT154" s="20" t="s">
        <v>132</v>
      </c>
      <c r="AU154" s="20" t="s">
        <v>83</v>
      </c>
      <c r="AY154" s="20" t="s">
        <v>131</v>
      </c>
      <c r="BE154" s="148">
        <f t="shared" si="4"/>
        <v>0</v>
      </c>
      <c r="BF154" s="148">
        <f t="shared" si="5"/>
        <v>0</v>
      </c>
      <c r="BG154" s="148">
        <f t="shared" si="6"/>
        <v>0</v>
      </c>
      <c r="BH154" s="148">
        <f t="shared" si="7"/>
        <v>0</v>
      </c>
      <c r="BI154" s="148">
        <f t="shared" si="8"/>
        <v>0</v>
      </c>
      <c r="BJ154" s="20" t="s">
        <v>137</v>
      </c>
      <c r="BK154" s="149">
        <f t="shared" si="9"/>
        <v>0</v>
      </c>
      <c r="BL154" s="20" t="s">
        <v>136</v>
      </c>
      <c r="BM154" s="20" t="s">
        <v>242</v>
      </c>
    </row>
    <row r="155" spans="2:65" s="1" customFormat="1" ht="16.5" customHeight="1">
      <c r="B155" s="139"/>
      <c r="C155" s="140" t="s">
        <v>243</v>
      </c>
      <c r="D155" s="140" t="s">
        <v>132</v>
      </c>
      <c r="E155" s="141" t="s">
        <v>244</v>
      </c>
      <c r="F155" s="234" t="s">
        <v>245</v>
      </c>
      <c r="G155" s="234"/>
      <c r="H155" s="234"/>
      <c r="I155" s="234"/>
      <c r="J155" s="142" t="s">
        <v>157</v>
      </c>
      <c r="K155" s="143">
        <v>110</v>
      </c>
      <c r="L155" s="232"/>
      <c r="M155" s="232"/>
      <c r="N155" s="232">
        <f t="shared" si="0"/>
        <v>0</v>
      </c>
      <c r="O155" s="232"/>
      <c r="P155" s="232"/>
      <c r="Q155" s="232"/>
      <c r="R155" s="144"/>
      <c r="T155" s="145" t="s">
        <v>5</v>
      </c>
      <c r="U155" s="42" t="s">
        <v>42</v>
      </c>
      <c r="V155" s="146">
        <v>0</v>
      </c>
      <c r="W155" s="146">
        <f t="shared" si="1"/>
        <v>0</v>
      </c>
      <c r="X155" s="146">
        <v>0</v>
      </c>
      <c r="Y155" s="146">
        <f t="shared" si="2"/>
        <v>0</v>
      </c>
      <c r="Z155" s="146">
        <v>0</v>
      </c>
      <c r="AA155" s="147">
        <f t="shared" si="3"/>
        <v>0</v>
      </c>
      <c r="AR155" s="20" t="s">
        <v>136</v>
      </c>
      <c r="AT155" s="20" t="s">
        <v>132</v>
      </c>
      <c r="AU155" s="20" t="s">
        <v>83</v>
      </c>
      <c r="AY155" s="20" t="s">
        <v>131</v>
      </c>
      <c r="BE155" s="148">
        <f t="shared" si="4"/>
        <v>0</v>
      </c>
      <c r="BF155" s="148">
        <f t="shared" si="5"/>
        <v>0</v>
      </c>
      <c r="BG155" s="148">
        <f t="shared" si="6"/>
        <v>0</v>
      </c>
      <c r="BH155" s="148">
        <f t="shared" si="7"/>
        <v>0</v>
      </c>
      <c r="BI155" s="148">
        <f t="shared" si="8"/>
        <v>0</v>
      </c>
      <c r="BJ155" s="20" t="s">
        <v>137</v>
      </c>
      <c r="BK155" s="149">
        <f t="shared" si="9"/>
        <v>0</v>
      </c>
      <c r="BL155" s="20" t="s">
        <v>136</v>
      </c>
      <c r="BM155" s="20" t="s">
        <v>246</v>
      </c>
    </row>
    <row r="156" spans="2:65" s="1" customFormat="1" ht="16.5" customHeight="1">
      <c r="B156" s="139"/>
      <c r="C156" s="140" t="s">
        <v>190</v>
      </c>
      <c r="D156" s="140" t="s">
        <v>132</v>
      </c>
      <c r="E156" s="141" t="s">
        <v>247</v>
      </c>
      <c r="F156" s="234" t="s">
        <v>248</v>
      </c>
      <c r="G156" s="234"/>
      <c r="H156" s="234"/>
      <c r="I156" s="234"/>
      <c r="J156" s="142" t="s">
        <v>135</v>
      </c>
      <c r="K156" s="143">
        <v>4</v>
      </c>
      <c r="L156" s="232"/>
      <c r="M156" s="232"/>
      <c r="N156" s="232">
        <f t="shared" si="0"/>
        <v>0</v>
      </c>
      <c r="O156" s="232"/>
      <c r="P156" s="232"/>
      <c r="Q156" s="232"/>
      <c r="R156" s="144"/>
      <c r="T156" s="145" t="s">
        <v>5</v>
      </c>
      <c r="U156" s="42" t="s">
        <v>42</v>
      </c>
      <c r="V156" s="146">
        <v>0</v>
      </c>
      <c r="W156" s="146">
        <f t="shared" si="1"/>
        <v>0</v>
      </c>
      <c r="X156" s="146">
        <v>0</v>
      </c>
      <c r="Y156" s="146">
        <f t="shared" si="2"/>
        <v>0</v>
      </c>
      <c r="Z156" s="146">
        <v>0</v>
      </c>
      <c r="AA156" s="147">
        <f t="shared" si="3"/>
        <v>0</v>
      </c>
      <c r="AR156" s="20" t="s">
        <v>136</v>
      </c>
      <c r="AT156" s="20" t="s">
        <v>132</v>
      </c>
      <c r="AU156" s="20" t="s">
        <v>83</v>
      </c>
      <c r="AY156" s="20" t="s">
        <v>131</v>
      </c>
      <c r="BE156" s="148">
        <f t="shared" si="4"/>
        <v>0</v>
      </c>
      <c r="BF156" s="148">
        <f t="shared" si="5"/>
        <v>0</v>
      </c>
      <c r="BG156" s="148">
        <f t="shared" si="6"/>
        <v>0</v>
      </c>
      <c r="BH156" s="148">
        <f t="shared" si="7"/>
        <v>0</v>
      </c>
      <c r="BI156" s="148">
        <f t="shared" si="8"/>
        <v>0</v>
      </c>
      <c r="BJ156" s="20" t="s">
        <v>137</v>
      </c>
      <c r="BK156" s="149">
        <f t="shared" si="9"/>
        <v>0</v>
      </c>
      <c r="BL156" s="20" t="s">
        <v>136</v>
      </c>
      <c r="BM156" s="20" t="s">
        <v>249</v>
      </c>
    </row>
    <row r="157" spans="2:65" s="1" customFormat="1" ht="25.5" customHeight="1">
      <c r="B157" s="139"/>
      <c r="C157" s="150" t="s">
        <v>250</v>
      </c>
      <c r="D157" s="150" t="s">
        <v>142</v>
      </c>
      <c r="E157" s="151" t="s">
        <v>251</v>
      </c>
      <c r="F157" s="243" t="s">
        <v>252</v>
      </c>
      <c r="G157" s="243"/>
      <c r="H157" s="243"/>
      <c r="I157" s="243"/>
      <c r="J157" s="152" t="s">
        <v>135</v>
      </c>
      <c r="K157" s="153">
        <v>4</v>
      </c>
      <c r="L157" s="244"/>
      <c r="M157" s="244"/>
      <c r="N157" s="244">
        <f t="shared" si="0"/>
        <v>0</v>
      </c>
      <c r="O157" s="232"/>
      <c r="P157" s="232"/>
      <c r="Q157" s="232"/>
      <c r="R157" s="144"/>
      <c r="T157" s="145" t="s">
        <v>5</v>
      </c>
      <c r="U157" s="42" t="s">
        <v>42</v>
      </c>
      <c r="V157" s="146">
        <v>0</v>
      </c>
      <c r="W157" s="146">
        <f t="shared" si="1"/>
        <v>0</v>
      </c>
      <c r="X157" s="146">
        <v>0</v>
      </c>
      <c r="Y157" s="146">
        <f t="shared" si="2"/>
        <v>0</v>
      </c>
      <c r="Z157" s="146">
        <v>0</v>
      </c>
      <c r="AA157" s="147">
        <f t="shared" si="3"/>
        <v>0</v>
      </c>
      <c r="AR157" s="20" t="s">
        <v>145</v>
      </c>
      <c r="AT157" s="20" t="s">
        <v>142</v>
      </c>
      <c r="AU157" s="20" t="s">
        <v>83</v>
      </c>
      <c r="AY157" s="20" t="s">
        <v>131</v>
      </c>
      <c r="BE157" s="148">
        <f t="shared" si="4"/>
        <v>0</v>
      </c>
      <c r="BF157" s="148">
        <f t="shared" si="5"/>
        <v>0</v>
      </c>
      <c r="BG157" s="148">
        <f t="shared" si="6"/>
        <v>0</v>
      </c>
      <c r="BH157" s="148">
        <f t="shared" si="7"/>
        <v>0</v>
      </c>
      <c r="BI157" s="148">
        <f t="shared" si="8"/>
        <v>0</v>
      </c>
      <c r="BJ157" s="20" t="s">
        <v>137</v>
      </c>
      <c r="BK157" s="149">
        <f t="shared" si="9"/>
        <v>0</v>
      </c>
      <c r="BL157" s="20" t="s">
        <v>136</v>
      </c>
      <c r="BM157" s="20" t="s">
        <v>253</v>
      </c>
    </row>
    <row r="158" spans="2:65" s="1" customFormat="1" ht="16.5" customHeight="1">
      <c r="B158" s="139"/>
      <c r="C158" s="150" t="s">
        <v>193</v>
      </c>
      <c r="D158" s="150" t="s">
        <v>142</v>
      </c>
      <c r="E158" s="151" t="s">
        <v>254</v>
      </c>
      <c r="F158" s="243" t="s">
        <v>255</v>
      </c>
      <c r="G158" s="243"/>
      <c r="H158" s="243"/>
      <c r="I158" s="243"/>
      <c r="J158" s="152" t="s">
        <v>135</v>
      </c>
      <c r="K158" s="153">
        <v>4</v>
      </c>
      <c r="L158" s="244"/>
      <c r="M158" s="244"/>
      <c r="N158" s="244">
        <f t="shared" si="0"/>
        <v>0</v>
      </c>
      <c r="O158" s="232"/>
      <c r="P158" s="232"/>
      <c r="Q158" s="232"/>
      <c r="R158" s="144"/>
      <c r="T158" s="145" t="s">
        <v>5</v>
      </c>
      <c r="U158" s="42" t="s">
        <v>42</v>
      </c>
      <c r="V158" s="146">
        <v>0</v>
      </c>
      <c r="W158" s="146">
        <f t="shared" si="1"/>
        <v>0</v>
      </c>
      <c r="X158" s="146">
        <v>0</v>
      </c>
      <c r="Y158" s="146">
        <f t="shared" si="2"/>
        <v>0</v>
      </c>
      <c r="Z158" s="146">
        <v>0</v>
      </c>
      <c r="AA158" s="147">
        <f t="shared" si="3"/>
        <v>0</v>
      </c>
      <c r="AR158" s="20" t="s">
        <v>145</v>
      </c>
      <c r="AT158" s="20" t="s">
        <v>142</v>
      </c>
      <c r="AU158" s="20" t="s">
        <v>83</v>
      </c>
      <c r="AY158" s="20" t="s">
        <v>131</v>
      </c>
      <c r="BE158" s="148">
        <f t="shared" si="4"/>
        <v>0</v>
      </c>
      <c r="BF158" s="148">
        <f t="shared" si="5"/>
        <v>0</v>
      </c>
      <c r="BG158" s="148">
        <f t="shared" si="6"/>
        <v>0</v>
      </c>
      <c r="BH158" s="148">
        <f t="shared" si="7"/>
        <v>0</v>
      </c>
      <c r="BI158" s="148">
        <f t="shared" si="8"/>
        <v>0</v>
      </c>
      <c r="BJ158" s="20" t="s">
        <v>137</v>
      </c>
      <c r="BK158" s="149">
        <f t="shared" si="9"/>
        <v>0</v>
      </c>
      <c r="BL158" s="20" t="s">
        <v>136</v>
      </c>
      <c r="BM158" s="20" t="s">
        <v>256</v>
      </c>
    </row>
    <row r="159" spans="2:65" s="1" customFormat="1" ht="16.5" customHeight="1">
      <c r="B159" s="139"/>
      <c r="C159" s="150" t="s">
        <v>257</v>
      </c>
      <c r="D159" s="150" t="s">
        <v>142</v>
      </c>
      <c r="E159" s="151" t="s">
        <v>258</v>
      </c>
      <c r="F159" s="243" t="s">
        <v>259</v>
      </c>
      <c r="G159" s="243"/>
      <c r="H159" s="243"/>
      <c r="I159" s="243"/>
      <c r="J159" s="152" t="s">
        <v>157</v>
      </c>
      <c r="K159" s="153">
        <v>165</v>
      </c>
      <c r="L159" s="244"/>
      <c r="M159" s="244"/>
      <c r="N159" s="244">
        <f t="shared" si="0"/>
        <v>0</v>
      </c>
      <c r="O159" s="232"/>
      <c r="P159" s="232"/>
      <c r="Q159" s="232"/>
      <c r="R159" s="144"/>
      <c r="T159" s="145" t="s">
        <v>5</v>
      </c>
      <c r="U159" s="42" t="s">
        <v>42</v>
      </c>
      <c r="V159" s="146">
        <v>0</v>
      </c>
      <c r="W159" s="146">
        <f t="shared" si="1"/>
        <v>0</v>
      </c>
      <c r="X159" s="146">
        <v>0</v>
      </c>
      <c r="Y159" s="146">
        <f t="shared" si="2"/>
        <v>0</v>
      </c>
      <c r="Z159" s="146">
        <v>0</v>
      </c>
      <c r="AA159" s="147">
        <f t="shared" si="3"/>
        <v>0</v>
      </c>
      <c r="AR159" s="20" t="s">
        <v>145</v>
      </c>
      <c r="AT159" s="20" t="s">
        <v>142</v>
      </c>
      <c r="AU159" s="20" t="s">
        <v>83</v>
      </c>
      <c r="AY159" s="20" t="s">
        <v>131</v>
      </c>
      <c r="BE159" s="148">
        <f t="shared" si="4"/>
        <v>0</v>
      </c>
      <c r="BF159" s="148">
        <f t="shared" si="5"/>
        <v>0</v>
      </c>
      <c r="BG159" s="148">
        <f t="shared" si="6"/>
        <v>0</v>
      </c>
      <c r="BH159" s="148">
        <f t="shared" si="7"/>
        <v>0</v>
      </c>
      <c r="BI159" s="148">
        <f t="shared" si="8"/>
        <v>0</v>
      </c>
      <c r="BJ159" s="20" t="s">
        <v>137</v>
      </c>
      <c r="BK159" s="149">
        <f t="shared" si="9"/>
        <v>0</v>
      </c>
      <c r="BL159" s="20" t="s">
        <v>136</v>
      </c>
      <c r="BM159" s="20" t="s">
        <v>260</v>
      </c>
    </row>
    <row r="160" spans="2:65" s="1" customFormat="1" ht="16.5" customHeight="1">
      <c r="B160" s="139"/>
      <c r="C160" s="140" t="s">
        <v>197</v>
      </c>
      <c r="D160" s="140" t="s">
        <v>132</v>
      </c>
      <c r="E160" s="141" t="s">
        <v>261</v>
      </c>
      <c r="F160" s="234" t="s">
        <v>262</v>
      </c>
      <c r="G160" s="234"/>
      <c r="H160" s="234"/>
      <c r="I160" s="234"/>
      <c r="J160" s="142" t="s">
        <v>263</v>
      </c>
      <c r="K160" s="143">
        <v>6</v>
      </c>
      <c r="L160" s="232"/>
      <c r="M160" s="232"/>
      <c r="N160" s="232">
        <f t="shared" si="0"/>
        <v>0</v>
      </c>
      <c r="O160" s="232"/>
      <c r="P160" s="232"/>
      <c r="Q160" s="232"/>
      <c r="R160" s="144"/>
      <c r="T160" s="145" t="s">
        <v>5</v>
      </c>
      <c r="U160" s="42" t="s">
        <v>42</v>
      </c>
      <c r="V160" s="146">
        <v>0</v>
      </c>
      <c r="W160" s="146">
        <f t="shared" si="1"/>
        <v>0</v>
      </c>
      <c r="X160" s="146">
        <v>0</v>
      </c>
      <c r="Y160" s="146">
        <f t="shared" si="2"/>
        <v>0</v>
      </c>
      <c r="Z160" s="146">
        <v>0</v>
      </c>
      <c r="AA160" s="147">
        <f t="shared" si="3"/>
        <v>0</v>
      </c>
      <c r="AR160" s="20" t="s">
        <v>136</v>
      </c>
      <c r="AT160" s="20" t="s">
        <v>132</v>
      </c>
      <c r="AU160" s="20" t="s">
        <v>83</v>
      </c>
      <c r="AY160" s="20" t="s">
        <v>131</v>
      </c>
      <c r="BE160" s="148">
        <f t="shared" si="4"/>
        <v>0</v>
      </c>
      <c r="BF160" s="148">
        <f t="shared" si="5"/>
        <v>0</v>
      </c>
      <c r="BG160" s="148">
        <f t="shared" si="6"/>
        <v>0</v>
      </c>
      <c r="BH160" s="148">
        <f t="shared" si="7"/>
        <v>0</v>
      </c>
      <c r="BI160" s="148">
        <f t="shared" si="8"/>
        <v>0</v>
      </c>
      <c r="BJ160" s="20" t="s">
        <v>137</v>
      </c>
      <c r="BK160" s="149">
        <f t="shared" si="9"/>
        <v>0</v>
      </c>
      <c r="BL160" s="20" t="s">
        <v>136</v>
      </c>
      <c r="BM160" s="20" t="s">
        <v>264</v>
      </c>
    </row>
    <row r="161" spans="2:65" s="1" customFormat="1" ht="16.5" customHeight="1">
      <c r="B161" s="139"/>
      <c r="C161" s="140" t="s">
        <v>265</v>
      </c>
      <c r="D161" s="140" t="s">
        <v>132</v>
      </c>
      <c r="E161" s="141" t="s">
        <v>266</v>
      </c>
      <c r="F161" s="234" t="s">
        <v>267</v>
      </c>
      <c r="G161" s="234"/>
      <c r="H161" s="234"/>
      <c r="I161" s="234"/>
      <c r="J161" s="142" t="s">
        <v>135</v>
      </c>
      <c r="K161" s="143">
        <v>6</v>
      </c>
      <c r="L161" s="232"/>
      <c r="M161" s="232"/>
      <c r="N161" s="232">
        <f t="shared" si="0"/>
        <v>0</v>
      </c>
      <c r="O161" s="232"/>
      <c r="P161" s="232"/>
      <c r="Q161" s="232"/>
      <c r="R161" s="144"/>
      <c r="T161" s="145" t="s">
        <v>5</v>
      </c>
      <c r="U161" s="42" t="s">
        <v>42</v>
      </c>
      <c r="V161" s="146">
        <v>0</v>
      </c>
      <c r="W161" s="146">
        <f t="shared" si="1"/>
        <v>0</v>
      </c>
      <c r="X161" s="146">
        <v>0</v>
      </c>
      <c r="Y161" s="146">
        <f t="shared" si="2"/>
        <v>0</v>
      </c>
      <c r="Z161" s="146">
        <v>0</v>
      </c>
      <c r="AA161" s="147">
        <f t="shared" si="3"/>
        <v>0</v>
      </c>
      <c r="AR161" s="20" t="s">
        <v>136</v>
      </c>
      <c r="AT161" s="20" t="s">
        <v>132</v>
      </c>
      <c r="AU161" s="20" t="s">
        <v>83</v>
      </c>
      <c r="AY161" s="20" t="s">
        <v>131</v>
      </c>
      <c r="BE161" s="148">
        <f t="shared" si="4"/>
        <v>0</v>
      </c>
      <c r="BF161" s="148">
        <f t="shared" si="5"/>
        <v>0</v>
      </c>
      <c r="BG161" s="148">
        <f t="shared" si="6"/>
        <v>0</v>
      </c>
      <c r="BH161" s="148">
        <f t="shared" si="7"/>
        <v>0</v>
      </c>
      <c r="BI161" s="148">
        <f t="shared" si="8"/>
        <v>0</v>
      </c>
      <c r="BJ161" s="20" t="s">
        <v>137</v>
      </c>
      <c r="BK161" s="149">
        <f t="shared" si="9"/>
        <v>0</v>
      </c>
      <c r="BL161" s="20" t="s">
        <v>136</v>
      </c>
      <c r="BM161" s="20" t="s">
        <v>268</v>
      </c>
    </row>
    <row r="162" spans="2:65" s="1" customFormat="1" ht="25.5" customHeight="1">
      <c r="B162" s="139"/>
      <c r="C162" s="140" t="s">
        <v>200</v>
      </c>
      <c r="D162" s="140" t="s">
        <v>132</v>
      </c>
      <c r="E162" s="141" t="s">
        <v>269</v>
      </c>
      <c r="F162" s="234" t="s">
        <v>270</v>
      </c>
      <c r="G162" s="234"/>
      <c r="H162" s="234"/>
      <c r="I162" s="234"/>
      <c r="J162" s="142" t="s">
        <v>135</v>
      </c>
      <c r="K162" s="143">
        <v>3</v>
      </c>
      <c r="L162" s="232"/>
      <c r="M162" s="232"/>
      <c r="N162" s="232">
        <f t="shared" si="0"/>
        <v>0</v>
      </c>
      <c r="O162" s="232"/>
      <c r="P162" s="232"/>
      <c r="Q162" s="232"/>
      <c r="R162" s="144"/>
      <c r="T162" s="145" t="s">
        <v>5</v>
      </c>
      <c r="U162" s="42" t="s">
        <v>42</v>
      </c>
      <c r="V162" s="146">
        <v>0</v>
      </c>
      <c r="W162" s="146">
        <f t="shared" si="1"/>
        <v>0</v>
      </c>
      <c r="X162" s="146">
        <v>0</v>
      </c>
      <c r="Y162" s="146">
        <f t="shared" si="2"/>
        <v>0</v>
      </c>
      <c r="Z162" s="146">
        <v>0</v>
      </c>
      <c r="AA162" s="147">
        <f t="shared" si="3"/>
        <v>0</v>
      </c>
      <c r="AR162" s="20" t="s">
        <v>136</v>
      </c>
      <c r="AT162" s="20" t="s">
        <v>132</v>
      </c>
      <c r="AU162" s="20" t="s">
        <v>83</v>
      </c>
      <c r="AY162" s="20" t="s">
        <v>131</v>
      </c>
      <c r="BE162" s="148">
        <f t="shared" si="4"/>
        <v>0</v>
      </c>
      <c r="BF162" s="148">
        <f t="shared" si="5"/>
        <v>0</v>
      </c>
      <c r="BG162" s="148">
        <f t="shared" si="6"/>
        <v>0</v>
      </c>
      <c r="BH162" s="148">
        <f t="shared" si="7"/>
        <v>0</v>
      </c>
      <c r="BI162" s="148">
        <f t="shared" si="8"/>
        <v>0</v>
      </c>
      <c r="BJ162" s="20" t="s">
        <v>137</v>
      </c>
      <c r="BK162" s="149">
        <f t="shared" si="9"/>
        <v>0</v>
      </c>
      <c r="BL162" s="20" t="s">
        <v>136</v>
      </c>
      <c r="BM162" s="20" t="s">
        <v>271</v>
      </c>
    </row>
    <row r="163" spans="2:65" s="1" customFormat="1" ht="16.5" customHeight="1">
      <c r="B163" s="139"/>
      <c r="C163" s="140" t="s">
        <v>272</v>
      </c>
      <c r="D163" s="140" t="s">
        <v>132</v>
      </c>
      <c r="E163" s="141" t="s">
        <v>273</v>
      </c>
      <c r="F163" s="234" t="s">
        <v>274</v>
      </c>
      <c r="G163" s="234"/>
      <c r="H163" s="234"/>
      <c r="I163" s="234"/>
      <c r="J163" s="142" t="s">
        <v>135</v>
      </c>
      <c r="K163" s="143">
        <v>1</v>
      </c>
      <c r="L163" s="232"/>
      <c r="M163" s="232"/>
      <c r="N163" s="232">
        <f t="shared" si="0"/>
        <v>0</v>
      </c>
      <c r="O163" s="232"/>
      <c r="P163" s="232"/>
      <c r="Q163" s="232"/>
      <c r="R163" s="144"/>
      <c r="T163" s="145" t="s">
        <v>5</v>
      </c>
      <c r="U163" s="42" t="s">
        <v>42</v>
      </c>
      <c r="V163" s="146">
        <v>0</v>
      </c>
      <c r="W163" s="146">
        <f t="shared" si="1"/>
        <v>0</v>
      </c>
      <c r="X163" s="146">
        <v>0</v>
      </c>
      <c r="Y163" s="146">
        <f t="shared" si="2"/>
        <v>0</v>
      </c>
      <c r="Z163" s="146">
        <v>0</v>
      </c>
      <c r="AA163" s="147">
        <f t="shared" si="3"/>
        <v>0</v>
      </c>
      <c r="AR163" s="20" t="s">
        <v>136</v>
      </c>
      <c r="AT163" s="20" t="s">
        <v>132</v>
      </c>
      <c r="AU163" s="20" t="s">
        <v>83</v>
      </c>
      <c r="AY163" s="20" t="s">
        <v>131</v>
      </c>
      <c r="BE163" s="148">
        <f t="shared" si="4"/>
        <v>0</v>
      </c>
      <c r="BF163" s="148">
        <f t="shared" si="5"/>
        <v>0</v>
      </c>
      <c r="BG163" s="148">
        <f t="shared" si="6"/>
        <v>0</v>
      </c>
      <c r="BH163" s="148">
        <f t="shared" si="7"/>
        <v>0</v>
      </c>
      <c r="BI163" s="148">
        <f t="shared" si="8"/>
        <v>0</v>
      </c>
      <c r="BJ163" s="20" t="s">
        <v>137</v>
      </c>
      <c r="BK163" s="149">
        <f t="shared" si="9"/>
        <v>0</v>
      </c>
      <c r="BL163" s="20" t="s">
        <v>136</v>
      </c>
      <c r="BM163" s="20" t="s">
        <v>275</v>
      </c>
    </row>
    <row r="164" spans="2:65" s="1" customFormat="1" ht="16.5" customHeight="1">
      <c r="B164" s="139"/>
      <c r="C164" s="140" t="s">
        <v>204</v>
      </c>
      <c r="D164" s="140" t="s">
        <v>132</v>
      </c>
      <c r="E164" s="141" t="s">
        <v>276</v>
      </c>
      <c r="F164" s="234" t="s">
        <v>277</v>
      </c>
      <c r="G164" s="234"/>
      <c r="H164" s="234"/>
      <c r="I164" s="234"/>
      <c r="J164" s="142" t="s">
        <v>135</v>
      </c>
      <c r="K164" s="143">
        <v>1</v>
      </c>
      <c r="L164" s="232"/>
      <c r="M164" s="232"/>
      <c r="N164" s="232">
        <f t="shared" si="0"/>
        <v>0</v>
      </c>
      <c r="O164" s="232"/>
      <c r="P164" s="232"/>
      <c r="Q164" s="232"/>
      <c r="R164" s="144"/>
      <c r="T164" s="145" t="s">
        <v>5</v>
      </c>
      <c r="U164" s="42" t="s">
        <v>42</v>
      </c>
      <c r="V164" s="146">
        <v>0</v>
      </c>
      <c r="W164" s="146">
        <f t="shared" si="1"/>
        <v>0</v>
      </c>
      <c r="X164" s="146">
        <v>0</v>
      </c>
      <c r="Y164" s="146">
        <f t="shared" si="2"/>
        <v>0</v>
      </c>
      <c r="Z164" s="146">
        <v>0</v>
      </c>
      <c r="AA164" s="147">
        <f t="shared" si="3"/>
        <v>0</v>
      </c>
      <c r="AR164" s="20" t="s">
        <v>136</v>
      </c>
      <c r="AT164" s="20" t="s">
        <v>132</v>
      </c>
      <c r="AU164" s="20" t="s">
        <v>83</v>
      </c>
      <c r="AY164" s="20" t="s">
        <v>131</v>
      </c>
      <c r="BE164" s="148">
        <f t="shared" si="4"/>
        <v>0</v>
      </c>
      <c r="BF164" s="148">
        <f t="shared" si="5"/>
        <v>0</v>
      </c>
      <c r="BG164" s="148">
        <f t="shared" si="6"/>
        <v>0</v>
      </c>
      <c r="BH164" s="148">
        <f t="shared" si="7"/>
        <v>0</v>
      </c>
      <c r="BI164" s="148">
        <f t="shared" si="8"/>
        <v>0</v>
      </c>
      <c r="BJ164" s="20" t="s">
        <v>137</v>
      </c>
      <c r="BK164" s="149">
        <f t="shared" si="9"/>
        <v>0</v>
      </c>
      <c r="BL164" s="20" t="s">
        <v>136</v>
      </c>
      <c r="BM164" s="20" t="s">
        <v>278</v>
      </c>
    </row>
    <row r="165" spans="2:65" s="1" customFormat="1" ht="16.5" customHeight="1">
      <c r="B165" s="139"/>
      <c r="C165" s="150" t="s">
        <v>279</v>
      </c>
      <c r="D165" s="150" t="s">
        <v>142</v>
      </c>
      <c r="E165" s="151" t="s">
        <v>280</v>
      </c>
      <c r="F165" s="243" t="s">
        <v>638</v>
      </c>
      <c r="G165" s="243"/>
      <c r="H165" s="243"/>
      <c r="I165" s="243"/>
      <c r="J165" s="152" t="s">
        <v>135</v>
      </c>
      <c r="K165" s="153">
        <v>1</v>
      </c>
      <c r="L165" s="244"/>
      <c r="M165" s="244"/>
      <c r="N165" s="244">
        <f t="shared" si="0"/>
        <v>0</v>
      </c>
      <c r="O165" s="232"/>
      <c r="P165" s="232"/>
      <c r="Q165" s="232"/>
      <c r="R165" s="144"/>
      <c r="T165" s="145" t="s">
        <v>5</v>
      </c>
      <c r="U165" s="42" t="s">
        <v>42</v>
      </c>
      <c r="V165" s="146">
        <v>0</v>
      </c>
      <c r="W165" s="146">
        <f t="shared" si="1"/>
        <v>0</v>
      </c>
      <c r="X165" s="146">
        <v>0</v>
      </c>
      <c r="Y165" s="146">
        <f t="shared" si="2"/>
        <v>0</v>
      </c>
      <c r="Z165" s="146">
        <v>0</v>
      </c>
      <c r="AA165" s="147">
        <f t="shared" si="3"/>
        <v>0</v>
      </c>
      <c r="AR165" s="20" t="s">
        <v>145</v>
      </c>
      <c r="AT165" s="20" t="s">
        <v>142</v>
      </c>
      <c r="AU165" s="20" t="s">
        <v>83</v>
      </c>
      <c r="AY165" s="20" t="s">
        <v>131</v>
      </c>
      <c r="BE165" s="148">
        <f t="shared" si="4"/>
        <v>0</v>
      </c>
      <c r="BF165" s="148">
        <f t="shared" si="5"/>
        <v>0</v>
      </c>
      <c r="BG165" s="148">
        <f t="shared" si="6"/>
        <v>0</v>
      </c>
      <c r="BH165" s="148">
        <f t="shared" si="7"/>
        <v>0</v>
      </c>
      <c r="BI165" s="148">
        <f t="shared" si="8"/>
        <v>0</v>
      </c>
      <c r="BJ165" s="20" t="s">
        <v>137</v>
      </c>
      <c r="BK165" s="149">
        <f t="shared" si="9"/>
        <v>0</v>
      </c>
      <c r="BL165" s="20" t="s">
        <v>136</v>
      </c>
      <c r="BM165" s="20" t="s">
        <v>281</v>
      </c>
    </row>
    <row r="166" spans="2:65" s="1" customFormat="1" ht="16.5" customHeight="1">
      <c r="B166" s="139"/>
      <c r="C166" s="140" t="s">
        <v>207</v>
      </c>
      <c r="D166" s="140" t="s">
        <v>132</v>
      </c>
      <c r="E166" s="141" t="s">
        <v>282</v>
      </c>
      <c r="F166" s="234" t="s">
        <v>283</v>
      </c>
      <c r="G166" s="234"/>
      <c r="H166" s="234"/>
      <c r="I166" s="234"/>
      <c r="J166" s="142" t="s">
        <v>135</v>
      </c>
      <c r="K166" s="143">
        <v>1</v>
      </c>
      <c r="L166" s="232"/>
      <c r="M166" s="232"/>
      <c r="N166" s="232">
        <f t="shared" si="0"/>
        <v>0</v>
      </c>
      <c r="O166" s="232"/>
      <c r="P166" s="232"/>
      <c r="Q166" s="232"/>
      <c r="R166" s="144"/>
      <c r="T166" s="145" t="s">
        <v>5</v>
      </c>
      <c r="U166" s="42" t="s">
        <v>42</v>
      </c>
      <c r="V166" s="146">
        <v>0</v>
      </c>
      <c r="W166" s="146">
        <f t="shared" si="1"/>
        <v>0</v>
      </c>
      <c r="X166" s="146">
        <v>0</v>
      </c>
      <c r="Y166" s="146">
        <f t="shared" si="2"/>
        <v>0</v>
      </c>
      <c r="Z166" s="146">
        <v>0</v>
      </c>
      <c r="AA166" s="147">
        <f t="shared" si="3"/>
        <v>0</v>
      </c>
      <c r="AR166" s="20" t="s">
        <v>136</v>
      </c>
      <c r="AT166" s="20" t="s">
        <v>132</v>
      </c>
      <c r="AU166" s="20" t="s">
        <v>83</v>
      </c>
      <c r="AY166" s="20" t="s">
        <v>131</v>
      </c>
      <c r="BE166" s="148">
        <f t="shared" si="4"/>
        <v>0</v>
      </c>
      <c r="BF166" s="148">
        <f t="shared" si="5"/>
        <v>0</v>
      </c>
      <c r="BG166" s="148">
        <f t="shared" si="6"/>
        <v>0</v>
      </c>
      <c r="BH166" s="148">
        <f t="shared" si="7"/>
        <v>0</v>
      </c>
      <c r="BI166" s="148">
        <f t="shared" si="8"/>
        <v>0</v>
      </c>
      <c r="BJ166" s="20" t="s">
        <v>137</v>
      </c>
      <c r="BK166" s="149">
        <f t="shared" si="9"/>
        <v>0</v>
      </c>
      <c r="BL166" s="20" t="s">
        <v>136</v>
      </c>
      <c r="BM166" s="20" t="s">
        <v>284</v>
      </c>
    </row>
    <row r="167" spans="2:65" s="1" customFormat="1" ht="25.5" customHeight="1">
      <c r="B167" s="139"/>
      <c r="C167" s="150" t="s">
        <v>285</v>
      </c>
      <c r="D167" s="150" t="s">
        <v>142</v>
      </c>
      <c r="E167" s="151" t="s">
        <v>286</v>
      </c>
      <c r="F167" s="243" t="s">
        <v>287</v>
      </c>
      <c r="G167" s="243"/>
      <c r="H167" s="243"/>
      <c r="I167" s="243"/>
      <c r="J167" s="152" t="s">
        <v>135</v>
      </c>
      <c r="K167" s="153">
        <v>1</v>
      </c>
      <c r="L167" s="244"/>
      <c r="M167" s="244"/>
      <c r="N167" s="244">
        <f t="shared" si="0"/>
        <v>0</v>
      </c>
      <c r="O167" s="232"/>
      <c r="P167" s="232"/>
      <c r="Q167" s="232"/>
      <c r="R167" s="144"/>
      <c r="T167" s="145" t="s">
        <v>5</v>
      </c>
      <c r="U167" s="42" t="s">
        <v>42</v>
      </c>
      <c r="V167" s="146">
        <v>0</v>
      </c>
      <c r="W167" s="146">
        <f t="shared" si="1"/>
        <v>0</v>
      </c>
      <c r="X167" s="146">
        <v>0.0002</v>
      </c>
      <c r="Y167" s="146">
        <f t="shared" si="2"/>
        <v>0.0002</v>
      </c>
      <c r="Z167" s="146">
        <v>0</v>
      </c>
      <c r="AA167" s="147">
        <f t="shared" si="3"/>
        <v>0</v>
      </c>
      <c r="AR167" s="20" t="s">
        <v>145</v>
      </c>
      <c r="AT167" s="20" t="s">
        <v>142</v>
      </c>
      <c r="AU167" s="20" t="s">
        <v>83</v>
      </c>
      <c r="AY167" s="20" t="s">
        <v>131</v>
      </c>
      <c r="BE167" s="148">
        <f t="shared" si="4"/>
        <v>0</v>
      </c>
      <c r="BF167" s="148">
        <f t="shared" si="5"/>
        <v>0</v>
      </c>
      <c r="BG167" s="148">
        <f t="shared" si="6"/>
        <v>0</v>
      </c>
      <c r="BH167" s="148">
        <f t="shared" si="7"/>
        <v>0</v>
      </c>
      <c r="BI167" s="148">
        <f t="shared" si="8"/>
        <v>0</v>
      </c>
      <c r="BJ167" s="20" t="s">
        <v>137</v>
      </c>
      <c r="BK167" s="149">
        <f t="shared" si="9"/>
        <v>0</v>
      </c>
      <c r="BL167" s="20" t="s">
        <v>136</v>
      </c>
      <c r="BM167" s="20" t="s">
        <v>288</v>
      </c>
    </row>
    <row r="168" spans="2:63" s="9" customFormat="1" ht="29.25" customHeight="1">
      <c r="B168" s="128"/>
      <c r="C168" s="129"/>
      <c r="D168" s="138" t="s">
        <v>113</v>
      </c>
      <c r="E168" s="138"/>
      <c r="F168" s="138"/>
      <c r="G168" s="138"/>
      <c r="H168" s="138"/>
      <c r="I168" s="138"/>
      <c r="J168" s="138"/>
      <c r="K168" s="138"/>
      <c r="L168" s="138"/>
      <c r="M168" s="138"/>
      <c r="N168" s="247">
        <f>BK168</f>
        <v>0</v>
      </c>
      <c r="O168" s="248"/>
      <c r="P168" s="248"/>
      <c r="Q168" s="248"/>
      <c r="R168" s="131"/>
      <c r="T168" s="132"/>
      <c r="U168" s="129"/>
      <c r="V168" s="129"/>
      <c r="W168" s="133">
        <f>SUM(W169:W175)</f>
        <v>0</v>
      </c>
      <c r="X168" s="129"/>
      <c r="Y168" s="133">
        <f>SUM(Y169:Y175)</f>
        <v>0.00035</v>
      </c>
      <c r="Z168" s="129"/>
      <c r="AA168" s="134">
        <f>SUM(AA169:AA175)</f>
        <v>0</v>
      </c>
      <c r="AR168" s="135" t="s">
        <v>83</v>
      </c>
      <c r="AT168" s="136" t="s">
        <v>74</v>
      </c>
      <c r="AU168" s="136" t="s">
        <v>83</v>
      </c>
      <c r="AY168" s="135" t="s">
        <v>131</v>
      </c>
      <c r="BK168" s="137">
        <f>SUM(BK169:BK175)</f>
        <v>0</v>
      </c>
    </row>
    <row r="169" spans="2:65" s="1" customFormat="1" ht="16.5" customHeight="1">
      <c r="B169" s="139"/>
      <c r="C169" s="140" t="s">
        <v>211</v>
      </c>
      <c r="D169" s="140" t="s">
        <v>132</v>
      </c>
      <c r="E169" s="141" t="s">
        <v>289</v>
      </c>
      <c r="F169" s="234" t="s">
        <v>290</v>
      </c>
      <c r="G169" s="234"/>
      <c r="H169" s="234"/>
      <c r="I169" s="234"/>
      <c r="J169" s="142" t="s">
        <v>135</v>
      </c>
      <c r="K169" s="143">
        <v>2</v>
      </c>
      <c r="L169" s="232"/>
      <c r="M169" s="232"/>
      <c r="N169" s="232">
        <f aca="true" t="shared" si="10" ref="N169:N175">ROUND(L169*K169,3)</f>
        <v>0</v>
      </c>
      <c r="O169" s="232"/>
      <c r="P169" s="232"/>
      <c r="Q169" s="232"/>
      <c r="R169" s="144"/>
      <c r="T169" s="145" t="s">
        <v>5</v>
      </c>
      <c r="U169" s="42" t="s">
        <v>42</v>
      </c>
      <c r="V169" s="146">
        <v>0</v>
      </c>
      <c r="W169" s="146">
        <f aca="true" t="shared" si="11" ref="W169:W175">V169*K169</f>
        <v>0</v>
      </c>
      <c r="X169" s="146">
        <v>0</v>
      </c>
      <c r="Y169" s="146">
        <f aca="true" t="shared" si="12" ref="Y169:Y175">X169*K169</f>
        <v>0</v>
      </c>
      <c r="Z169" s="146">
        <v>0</v>
      </c>
      <c r="AA169" s="147">
        <f aca="true" t="shared" si="13" ref="AA169:AA175">Z169*K169</f>
        <v>0</v>
      </c>
      <c r="AR169" s="20" t="s">
        <v>136</v>
      </c>
      <c r="AT169" s="20" t="s">
        <v>132</v>
      </c>
      <c r="AU169" s="20" t="s">
        <v>137</v>
      </c>
      <c r="AY169" s="20" t="s">
        <v>131</v>
      </c>
      <c r="BE169" s="148">
        <f aca="true" t="shared" si="14" ref="BE169:BE175">IF(U169="základná",N169,0)</f>
        <v>0</v>
      </c>
      <c r="BF169" s="148">
        <f aca="true" t="shared" si="15" ref="BF169:BF175">IF(U169="znížená",N169,0)</f>
        <v>0</v>
      </c>
      <c r="BG169" s="148">
        <f aca="true" t="shared" si="16" ref="BG169:BG175">IF(U169="zákl. prenesená",N169,0)</f>
        <v>0</v>
      </c>
      <c r="BH169" s="148">
        <f aca="true" t="shared" si="17" ref="BH169:BH175">IF(U169="zníž. prenesená",N169,0)</f>
        <v>0</v>
      </c>
      <c r="BI169" s="148">
        <f aca="true" t="shared" si="18" ref="BI169:BI175">IF(U169="nulová",N169,0)</f>
        <v>0</v>
      </c>
      <c r="BJ169" s="20" t="s">
        <v>137</v>
      </c>
      <c r="BK169" s="149">
        <f aca="true" t="shared" si="19" ref="BK169:BK175">ROUND(L169*K169,3)</f>
        <v>0</v>
      </c>
      <c r="BL169" s="20" t="s">
        <v>136</v>
      </c>
      <c r="BM169" s="20" t="s">
        <v>291</v>
      </c>
    </row>
    <row r="170" spans="2:65" s="1" customFormat="1" ht="16.5" customHeight="1">
      <c r="B170" s="139"/>
      <c r="C170" s="150" t="s">
        <v>292</v>
      </c>
      <c r="D170" s="150" t="s">
        <v>142</v>
      </c>
      <c r="E170" s="151" t="s">
        <v>293</v>
      </c>
      <c r="F170" s="243" t="s">
        <v>294</v>
      </c>
      <c r="G170" s="243"/>
      <c r="H170" s="243"/>
      <c r="I170" s="243"/>
      <c r="J170" s="152" t="s">
        <v>135</v>
      </c>
      <c r="K170" s="153">
        <v>1</v>
      </c>
      <c r="L170" s="244"/>
      <c r="M170" s="244"/>
      <c r="N170" s="244">
        <f t="shared" si="10"/>
        <v>0</v>
      </c>
      <c r="O170" s="232"/>
      <c r="P170" s="232"/>
      <c r="Q170" s="232"/>
      <c r="R170" s="144"/>
      <c r="T170" s="145" t="s">
        <v>5</v>
      </c>
      <c r="U170" s="42" t="s">
        <v>42</v>
      </c>
      <c r="V170" s="146">
        <v>0</v>
      </c>
      <c r="W170" s="146">
        <f t="shared" si="11"/>
        <v>0</v>
      </c>
      <c r="X170" s="146">
        <v>0</v>
      </c>
      <c r="Y170" s="146">
        <f t="shared" si="12"/>
        <v>0</v>
      </c>
      <c r="Z170" s="146">
        <v>0</v>
      </c>
      <c r="AA170" s="147">
        <f t="shared" si="13"/>
        <v>0</v>
      </c>
      <c r="AR170" s="20" t="s">
        <v>145</v>
      </c>
      <c r="AT170" s="20" t="s">
        <v>142</v>
      </c>
      <c r="AU170" s="20" t="s">
        <v>137</v>
      </c>
      <c r="AY170" s="20" t="s">
        <v>131</v>
      </c>
      <c r="BE170" s="148">
        <f t="shared" si="14"/>
        <v>0</v>
      </c>
      <c r="BF170" s="148">
        <f t="shared" si="15"/>
        <v>0</v>
      </c>
      <c r="BG170" s="148">
        <f t="shared" si="16"/>
        <v>0</v>
      </c>
      <c r="BH170" s="148">
        <f t="shared" si="17"/>
        <v>0</v>
      </c>
      <c r="BI170" s="148">
        <f t="shared" si="18"/>
        <v>0</v>
      </c>
      <c r="BJ170" s="20" t="s">
        <v>137</v>
      </c>
      <c r="BK170" s="149">
        <f t="shared" si="19"/>
        <v>0</v>
      </c>
      <c r="BL170" s="20" t="s">
        <v>136</v>
      </c>
      <c r="BM170" s="20" t="s">
        <v>295</v>
      </c>
    </row>
    <row r="171" spans="2:65" s="1" customFormat="1" ht="16.5" customHeight="1">
      <c r="B171" s="139"/>
      <c r="C171" s="150" t="s">
        <v>214</v>
      </c>
      <c r="D171" s="150" t="s">
        <v>142</v>
      </c>
      <c r="E171" s="151" t="s">
        <v>296</v>
      </c>
      <c r="F171" s="243" t="s">
        <v>297</v>
      </c>
      <c r="G171" s="243"/>
      <c r="H171" s="243"/>
      <c r="I171" s="243"/>
      <c r="J171" s="152" t="s">
        <v>135</v>
      </c>
      <c r="K171" s="153">
        <v>2</v>
      </c>
      <c r="L171" s="244"/>
      <c r="M171" s="244"/>
      <c r="N171" s="244">
        <f t="shared" si="10"/>
        <v>0</v>
      </c>
      <c r="O171" s="232"/>
      <c r="P171" s="232"/>
      <c r="Q171" s="232"/>
      <c r="R171" s="144"/>
      <c r="T171" s="145" t="s">
        <v>5</v>
      </c>
      <c r="U171" s="42" t="s">
        <v>42</v>
      </c>
      <c r="V171" s="146">
        <v>0</v>
      </c>
      <c r="W171" s="146">
        <f t="shared" si="11"/>
        <v>0</v>
      </c>
      <c r="X171" s="146">
        <v>0</v>
      </c>
      <c r="Y171" s="146">
        <f t="shared" si="12"/>
        <v>0</v>
      </c>
      <c r="Z171" s="146">
        <v>0</v>
      </c>
      <c r="AA171" s="147">
        <f t="shared" si="13"/>
        <v>0</v>
      </c>
      <c r="AR171" s="20" t="s">
        <v>145</v>
      </c>
      <c r="AT171" s="20" t="s">
        <v>142</v>
      </c>
      <c r="AU171" s="20" t="s">
        <v>137</v>
      </c>
      <c r="AY171" s="20" t="s">
        <v>131</v>
      </c>
      <c r="BE171" s="148">
        <f t="shared" si="14"/>
        <v>0</v>
      </c>
      <c r="BF171" s="148">
        <f t="shared" si="15"/>
        <v>0</v>
      </c>
      <c r="BG171" s="148">
        <f t="shared" si="16"/>
        <v>0</v>
      </c>
      <c r="BH171" s="148">
        <f t="shared" si="17"/>
        <v>0</v>
      </c>
      <c r="BI171" s="148">
        <f t="shared" si="18"/>
        <v>0</v>
      </c>
      <c r="BJ171" s="20" t="s">
        <v>137</v>
      </c>
      <c r="BK171" s="149">
        <f t="shared" si="19"/>
        <v>0</v>
      </c>
      <c r="BL171" s="20" t="s">
        <v>136</v>
      </c>
      <c r="BM171" s="20" t="s">
        <v>298</v>
      </c>
    </row>
    <row r="172" spans="2:65" s="1" customFormat="1" ht="25.5" customHeight="1">
      <c r="B172" s="139"/>
      <c r="C172" s="140" t="s">
        <v>299</v>
      </c>
      <c r="D172" s="140" t="s">
        <v>132</v>
      </c>
      <c r="E172" s="141" t="s">
        <v>300</v>
      </c>
      <c r="F172" s="234" t="s">
        <v>301</v>
      </c>
      <c r="G172" s="234"/>
      <c r="H172" s="234"/>
      <c r="I172" s="234"/>
      <c r="J172" s="142" t="s">
        <v>135</v>
      </c>
      <c r="K172" s="143">
        <v>1</v>
      </c>
      <c r="L172" s="232"/>
      <c r="M172" s="232"/>
      <c r="N172" s="232">
        <f t="shared" si="10"/>
        <v>0</v>
      </c>
      <c r="O172" s="232"/>
      <c r="P172" s="232"/>
      <c r="Q172" s="232"/>
      <c r="R172" s="144"/>
      <c r="T172" s="145" t="s">
        <v>5</v>
      </c>
      <c r="U172" s="42" t="s">
        <v>42</v>
      </c>
      <c r="V172" s="146">
        <v>0</v>
      </c>
      <c r="W172" s="146">
        <f t="shared" si="11"/>
        <v>0</v>
      </c>
      <c r="X172" s="146">
        <v>0</v>
      </c>
      <c r="Y172" s="146">
        <f t="shared" si="12"/>
        <v>0</v>
      </c>
      <c r="Z172" s="146">
        <v>0</v>
      </c>
      <c r="AA172" s="147">
        <f t="shared" si="13"/>
        <v>0</v>
      </c>
      <c r="AR172" s="20" t="s">
        <v>136</v>
      </c>
      <c r="AT172" s="20" t="s">
        <v>132</v>
      </c>
      <c r="AU172" s="20" t="s">
        <v>137</v>
      </c>
      <c r="AY172" s="20" t="s">
        <v>131</v>
      </c>
      <c r="BE172" s="148">
        <f t="shared" si="14"/>
        <v>0</v>
      </c>
      <c r="BF172" s="148">
        <f t="shared" si="15"/>
        <v>0</v>
      </c>
      <c r="BG172" s="148">
        <f t="shared" si="16"/>
        <v>0</v>
      </c>
      <c r="BH172" s="148">
        <f t="shared" si="17"/>
        <v>0</v>
      </c>
      <c r="BI172" s="148">
        <f t="shared" si="18"/>
        <v>0</v>
      </c>
      <c r="BJ172" s="20" t="s">
        <v>137</v>
      </c>
      <c r="BK172" s="149">
        <f t="shared" si="19"/>
        <v>0</v>
      </c>
      <c r="BL172" s="20" t="s">
        <v>136</v>
      </c>
      <c r="BM172" s="20" t="s">
        <v>302</v>
      </c>
    </row>
    <row r="173" spans="2:65" s="1" customFormat="1" ht="25.5" customHeight="1">
      <c r="B173" s="139"/>
      <c r="C173" s="150" t="s">
        <v>218</v>
      </c>
      <c r="D173" s="150" t="s">
        <v>142</v>
      </c>
      <c r="E173" s="151" t="s">
        <v>303</v>
      </c>
      <c r="F173" s="243" t="s">
        <v>304</v>
      </c>
      <c r="G173" s="243"/>
      <c r="H173" s="243"/>
      <c r="I173" s="243"/>
      <c r="J173" s="152" t="s">
        <v>135</v>
      </c>
      <c r="K173" s="153">
        <v>1</v>
      </c>
      <c r="L173" s="244"/>
      <c r="M173" s="244"/>
      <c r="N173" s="244">
        <f t="shared" si="10"/>
        <v>0</v>
      </c>
      <c r="O173" s="232"/>
      <c r="P173" s="232"/>
      <c r="Q173" s="232"/>
      <c r="R173" s="144"/>
      <c r="T173" s="145" t="s">
        <v>5</v>
      </c>
      <c r="U173" s="42" t="s">
        <v>42</v>
      </c>
      <c r="V173" s="146">
        <v>0</v>
      </c>
      <c r="W173" s="146">
        <f t="shared" si="11"/>
        <v>0</v>
      </c>
      <c r="X173" s="146">
        <v>0</v>
      </c>
      <c r="Y173" s="146">
        <f t="shared" si="12"/>
        <v>0</v>
      </c>
      <c r="Z173" s="146">
        <v>0</v>
      </c>
      <c r="AA173" s="147">
        <f t="shared" si="13"/>
        <v>0</v>
      </c>
      <c r="AR173" s="20" t="s">
        <v>145</v>
      </c>
      <c r="AT173" s="20" t="s">
        <v>142</v>
      </c>
      <c r="AU173" s="20" t="s">
        <v>137</v>
      </c>
      <c r="AY173" s="20" t="s">
        <v>131</v>
      </c>
      <c r="BE173" s="148">
        <f t="shared" si="14"/>
        <v>0</v>
      </c>
      <c r="BF173" s="148">
        <f t="shared" si="15"/>
        <v>0</v>
      </c>
      <c r="BG173" s="148">
        <f t="shared" si="16"/>
        <v>0</v>
      </c>
      <c r="BH173" s="148">
        <f t="shared" si="17"/>
        <v>0</v>
      </c>
      <c r="BI173" s="148">
        <f t="shared" si="18"/>
        <v>0</v>
      </c>
      <c r="BJ173" s="20" t="s">
        <v>137</v>
      </c>
      <c r="BK173" s="149">
        <f t="shared" si="19"/>
        <v>0</v>
      </c>
      <c r="BL173" s="20" t="s">
        <v>136</v>
      </c>
      <c r="BM173" s="20" t="s">
        <v>305</v>
      </c>
    </row>
    <row r="174" spans="2:65" s="1" customFormat="1" ht="16.5" customHeight="1">
      <c r="B174" s="139"/>
      <c r="C174" s="140" t="s">
        <v>306</v>
      </c>
      <c r="D174" s="140" t="s">
        <v>132</v>
      </c>
      <c r="E174" s="141" t="s">
        <v>307</v>
      </c>
      <c r="F174" s="234" t="s">
        <v>308</v>
      </c>
      <c r="G174" s="234"/>
      <c r="H174" s="234"/>
      <c r="I174" s="234"/>
      <c r="J174" s="142" t="s">
        <v>135</v>
      </c>
      <c r="K174" s="143">
        <v>1</v>
      </c>
      <c r="L174" s="232"/>
      <c r="M174" s="232"/>
      <c r="N174" s="232">
        <f t="shared" si="10"/>
        <v>0</v>
      </c>
      <c r="O174" s="232"/>
      <c r="P174" s="232"/>
      <c r="Q174" s="232"/>
      <c r="R174" s="144"/>
      <c r="T174" s="145" t="s">
        <v>5</v>
      </c>
      <c r="U174" s="42" t="s">
        <v>42</v>
      </c>
      <c r="V174" s="146">
        <v>0</v>
      </c>
      <c r="W174" s="146">
        <f t="shared" si="11"/>
        <v>0</v>
      </c>
      <c r="X174" s="146">
        <v>0</v>
      </c>
      <c r="Y174" s="146">
        <f t="shared" si="12"/>
        <v>0</v>
      </c>
      <c r="Z174" s="146">
        <v>0</v>
      </c>
      <c r="AA174" s="147">
        <f t="shared" si="13"/>
        <v>0</v>
      </c>
      <c r="AR174" s="20" t="s">
        <v>136</v>
      </c>
      <c r="AT174" s="20" t="s">
        <v>132</v>
      </c>
      <c r="AU174" s="20" t="s">
        <v>137</v>
      </c>
      <c r="AY174" s="20" t="s">
        <v>131</v>
      </c>
      <c r="BE174" s="148">
        <f t="shared" si="14"/>
        <v>0</v>
      </c>
      <c r="BF174" s="148">
        <f t="shared" si="15"/>
        <v>0</v>
      </c>
      <c r="BG174" s="148">
        <f t="shared" si="16"/>
        <v>0</v>
      </c>
      <c r="BH174" s="148">
        <f t="shared" si="17"/>
        <v>0</v>
      </c>
      <c r="BI174" s="148">
        <f t="shared" si="18"/>
        <v>0</v>
      </c>
      <c r="BJ174" s="20" t="s">
        <v>137</v>
      </c>
      <c r="BK174" s="149">
        <f t="shared" si="19"/>
        <v>0</v>
      </c>
      <c r="BL174" s="20" t="s">
        <v>136</v>
      </c>
      <c r="BM174" s="20" t="s">
        <v>309</v>
      </c>
    </row>
    <row r="175" spans="2:65" s="1" customFormat="1" ht="16.5" customHeight="1">
      <c r="B175" s="139"/>
      <c r="C175" s="150" t="s">
        <v>221</v>
      </c>
      <c r="D175" s="150" t="s">
        <v>142</v>
      </c>
      <c r="E175" s="151" t="s">
        <v>310</v>
      </c>
      <c r="F175" s="243" t="s">
        <v>311</v>
      </c>
      <c r="G175" s="243"/>
      <c r="H175" s="243"/>
      <c r="I175" s="243"/>
      <c r="J175" s="152" t="s">
        <v>135</v>
      </c>
      <c r="K175" s="153">
        <v>1</v>
      </c>
      <c r="L175" s="244"/>
      <c r="M175" s="244"/>
      <c r="N175" s="244">
        <f t="shared" si="10"/>
        <v>0</v>
      </c>
      <c r="O175" s="232"/>
      <c r="P175" s="232"/>
      <c r="Q175" s="232"/>
      <c r="R175" s="144"/>
      <c r="T175" s="145" t="s">
        <v>5</v>
      </c>
      <c r="U175" s="42" t="s">
        <v>42</v>
      </c>
      <c r="V175" s="146">
        <v>0</v>
      </c>
      <c r="W175" s="146">
        <f t="shared" si="11"/>
        <v>0</v>
      </c>
      <c r="X175" s="146">
        <v>0.00035</v>
      </c>
      <c r="Y175" s="146">
        <f t="shared" si="12"/>
        <v>0.00035</v>
      </c>
      <c r="Z175" s="146">
        <v>0</v>
      </c>
      <c r="AA175" s="147">
        <f t="shared" si="13"/>
        <v>0</v>
      </c>
      <c r="AR175" s="20" t="s">
        <v>145</v>
      </c>
      <c r="AT175" s="20" t="s">
        <v>142</v>
      </c>
      <c r="AU175" s="20" t="s">
        <v>137</v>
      </c>
      <c r="AY175" s="20" t="s">
        <v>131</v>
      </c>
      <c r="BE175" s="148">
        <f t="shared" si="14"/>
        <v>0</v>
      </c>
      <c r="BF175" s="148">
        <f t="shared" si="15"/>
        <v>0</v>
      </c>
      <c r="BG175" s="148">
        <f t="shared" si="16"/>
        <v>0</v>
      </c>
      <c r="BH175" s="148">
        <f t="shared" si="17"/>
        <v>0</v>
      </c>
      <c r="BI175" s="148">
        <f t="shared" si="18"/>
        <v>0</v>
      </c>
      <c r="BJ175" s="20" t="s">
        <v>137</v>
      </c>
      <c r="BK175" s="149">
        <f t="shared" si="19"/>
        <v>0</v>
      </c>
      <c r="BL175" s="20" t="s">
        <v>136</v>
      </c>
      <c r="BM175" s="20" t="s">
        <v>312</v>
      </c>
    </row>
    <row r="176" spans="2:63" s="9" customFormat="1" ht="29.25" customHeight="1">
      <c r="B176" s="128"/>
      <c r="C176" s="129"/>
      <c r="D176" s="138" t="s">
        <v>114</v>
      </c>
      <c r="E176" s="138"/>
      <c r="F176" s="138"/>
      <c r="G176" s="138"/>
      <c r="H176" s="138"/>
      <c r="I176" s="138"/>
      <c r="J176" s="138"/>
      <c r="K176" s="138"/>
      <c r="L176" s="138"/>
      <c r="M176" s="138"/>
      <c r="N176" s="247">
        <f>BK176</f>
        <v>0</v>
      </c>
      <c r="O176" s="248"/>
      <c r="P176" s="248"/>
      <c r="Q176" s="248"/>
      <c r="R176" s="131"/>
      <c r="T176" s="132"/>
      <c r="U176" s="129"/>
      <c r="V176" s="129"/>
      <c r="W176" s="133">
        <f>SUM(W177:W183)</f>
        <v>0</v>
      </c>
      <c r="X176" s="129"/>
      <c r="Y176" s="133">
        <f>SUM(Y177:Y183)</f>
        <v>0</v>
      </c>
      <c r="Z176" s="129"/>
      <c r="AA176" s="134">
        <f>SUM(AA177:AA183)</f>
        <v>0</v>
      </c>
      <c r="AR176" s="135" t="s">
        <v>83</v>
      </c>
      <c r="AT176" s="136" t="s">
        <v>74</v>
      </c>
      <c r="AU176" s="136" t="s">
        <v>83</v>
      </c>
      <c r="AY176" s="135" t="s">
        <v>131</v>
      </c>
      <c r="BK176" s="137">
        <f>SUM(BK177:BK183)</f>
        <v>0</v>
      </c>
    </row>
    <row r="177" spans="2:65" s="1" customFormat="1" ht="16.5" customHeight="1">
      <c r="B177" s="139"/>
      <c r="C177" s="140" t="s">
        <v>313</v>
      </c>
      <c r="D177" s="140" t="s">
        <v>132</v>
      </c>
      <c r="E177" s="141" t="s">
        <v>314</v>
      </c>
      <c r="F177" s="234" t="s">
        <v>315</v>
      </c>
      <c r="G177" s="234"/>
      <c r="H177" s="234"/>
      <c r="I177" s="234"/>
      <c r="J177" s="142" t="s">
        <v>157</v>
      </c>
      <c r="K177" s="143">
        <v>110</v>
      </c>
      <c r="L177" s="232"/>
      <c r="M177" s="232"/>
      <c r="N177" s="232">
        <f aca="true" t="shared" si="20" ref="N177:N183">ROUND(L177*K177,3)</f>
        <v>0</v>
      </c>
      <c r="O177" s="232"/>
      <c r="P177" s="232"/>
      <c r="Q177" s="232"/>
      <c r="R177" s="144"/>
      <c r="T177" s="145" t="s">
        <v>5</v>
      </c>
      <c r="U177" s="42" t="s">
        <v>42</v>
      </c>
      <c r="V177" s="146">
        <v>0</v>
      </c>
      <c r="W177" s="146">
        <f aca="true" t="shared" si="21" ref="W177:W183">V177*K177</f>
        <v>0</v>
      </c>
      <c r="X177" s="146">
        <v>0</v>
      </c>
      <c r="Y177" s="146">
        <f aca="true" t="shared" si="22" ref="Y177:Y183">X177*K177</f>
        <v>0</v>
      </c>
      <c r="Z177" s="146">
        <v>0</v>
      </c>
      <c r="AA177" s="147">
        <f aca="true" t="shared" si="23" ref="AA177:AA183">Z177*K177</f>
        <v>0</v>
      </c>
      <c r="AR177" s="20" t="s">
        <v>136</v>
      </c>
      <c r="AT177" s="20" t="s">
        <v>132</v>
      </c>
      <c r="AU177" s="20" t="s">
        <v>137</v>
      </c>
      <c r="AY177" s="20" t="s">
        <v>131</v>
      </c>
      <c r="BE177" s="148">
        <f aca="true" t="shared" si="24" ref="BE177:BE183">IF(U177="základná",N177,0)</f>
        <v>0</v>
      </c>
      <c r="BF177" s="148">
        <f aca="true" t="shared" si="25" ref="BF177:BF183">IF(U177="znížená",N177,0)</f>
        <v>0</v>
      </c>
      <c r="BG177" s="148">
        <f aca="true" t="shared" si="26" ref="BG177:BG183">IF(U177="zákl. prenesená",N177,0)</f>
        <v>0</v>
      </c>
      <c r="BH177" s="148">
        <f aca="true" t="shared" si="27" ref="BH177:BH183">IF(U177="zníž. prenesená",N177,0)</f>
        <v>0</v>
      </c>
      <c r="BI177" s="148">
        <f aca="true" t="shared" si="28" ref="BI177:BI183">IF(U177="nulová",N177,0)</f>
        <v>0</v>
      </c>
      <c r="BJ177" s="20" t="s">
        <v>137</v>
      </c>
      <c r="BK177" s="149">
        <f aca="true" t="shared" si="29" ref="BK177:BK183">ROUND(L177*K177,3)</f>
        <v>0</v>
      </c>
      <c r="BL177" s="20" t="s">
        <v>136</v>
      </c>
      <c r="BM177" s="20" t="s">
        <v>316</v>
      </c>
    </row>
    <row r="178" spans="2:65" s="1" customFormat="1" ht="16.5" customHeight="1">
      <c r="B178" s="139"/>
      <c r="C178" s="140" t="s">
        <v>225</v>
      </c>
      <c r="D178" s="140" t="s">
        <v>132</v>
      </c>
      <c r="E178" s="141" t="s">
        <v>317</v>
      </c>
      <c r="F178" s="234" t="s">
        <v>318</v>
      </c>
      <c r="G178" s="234"/>
      <c r="H178" s="234"/>
      <c r="I178" s="234"/>
      <c r="J178" s="142" t="s">
        <v>157</v>
      </c>
      <c r="K178" s="143">
        <v>110</v>
      </c>
      <c r="L178" s="232"/>
      <c r="M178" s="232"/>
      <c r="N178" s="232">
        <f t="shared" si="20"/>
        <v>0</v>
      </c>
      <c r="O178" s="232"/>
      <c r="P178" s="232"/>
      <c r="Q178" s="232"/>
      <c r="R178" s="144"/>
      <c r="T178" s="145" t="s">
        <v>5</v>
      </c>
      <c r="U178" s="42" t="s">
        <v>42</v>
      </c>
      <c r="V178" s="146">
        <v>0</v>
      </c>
      <c r="W178" s="146">
        <f t="shared" si="21"/>
        <v>0</v>
      </c>
      <c r="X178" s="146">
        <v>0</v>
      </c>
      <c r="Y178" s="146">
        <f t="shared" si="22"/>
        <v>0</v>
      </c>
      <c r="Z178" s="146">
        <v>0</v>
      </c>
      <c r="AA178" s="147">
        <f t="shared" si="23"/>
        <v>0</v>
      </c>
      <c r="AR178" s="20" t="s">
        <v>136</v>
      </c>
      <c r="AT178" s="20" t="s">
        <v>132</v>
      </c>
      <c r="AU178" s="20" t="s">
        <v>137</v>
      </c>
      <c r="AY178" s="20" t="s">
        <v>131</v>
      </c>
      <c r="BE178" s="148">
        <f t="shared" si="24"/>
        <v>0</v>
      </c>
      <c r="BF178" s="148">
        <f t="shared" si="25"/>
        <v>0</v>
      </c>
      <c r="BG178" s="148">
        <f t="shared" si="26"/>
        <v>0</v>
      </c>
      <c r="BH178" s="148">
        <f t="shared" si="27"/>
        <v>0</v>
      </c>
      <c r="BI178" s="148">
        <f t="shared" si="28"/>
        <v>0</v>
      </c>
      <c r="BJ178" s="20" t="s">
        <v>137</v>
      </c>
      <c r="BK178" s="149">
        <f t="shared" si="29"/>
        <v>0</v>
      </c>
      <c r="BL178" s="20" t="s">
        <v>136</v>
      </c>
      <c r="BM178" s="20" t="s">
        <v>319</v>
      </c>
    </row>
    <row r="179" spans="2:65" s="1" customFormat="1" ht="25.5" customHeight="1">
      <c r="B179" s="139"/>
      <c r="C179" s="150" t="s">
        <v>320</v>
      </c>
      <c r="D179" s="150" t="s">
        <v>142</v>
      </c>
      <c r="E179" s="151" t="s">
        <v>321</v>
      </c>
      <c r="F179" s="243" t="s">
        <v>322</v>
      </c>
      <c r="G179" s="243"/>
      <c r="H179" s="243"/>
      <c r="I179" s="243"/>
      <c r="J179" s="152" t="s">
        <v>148</v>
      </c>
      <c r="K179" s="153">
        <v>15</v>
      </c>
      <c r="L179" s="244"/>
      <c r="M179" s="244"/>
      <c r="N179" s="244">
        <f t="shared" si="20"/>
        <v>0</v>
      </c>
      <c r="O179" s="232"/>
      <c r="P179" s="232"/>
      <c r="Q179" s="232"/>
      <c r="R179" s="144"/>
      <c r="T179" s="145" t="s">
        <v>5</v>
      </c>
      <c r="U179" s="42" t="s">
        <v>42</v>
      </c>
      <c r="V179" s="146">
        <v>0</v>
      </c>
      <c r="W179" s="146">
        <f t="shared" si="21"/>
        <v>0</v>
      </c>
      <c r="X179" s="146">
        <v>0</v>
      </c>
      <c r="Y179" s="146">
        <f t="shared" si="22"/>
        <v>0</v>
      </c>
      <c r="Z179" s="146">
        <v>0</v>
      </c>
      <c r="AA179" s="147">
        <f t="shared" si="23"/>
        <v>0</v>
      </c>
      <c r="AR179" s="20" t="s">
        <v>145</v>
      </c>
      <c r="AT179" s="20" t="s">
        <v>142</v>
      </c>
      <c r="AU179" s="20" t="s">
        <v>137</v>
      </c>
      <c r="AY179" s="20" t="s">
        <v>131</v>
      </c>
      <c r="BE179" s="148">
        <f t="shared" si="24"/>
        <v>0</v>
      </c>
      <c r="BF179" s="148">
        <f t="shared" si="25"/>
        <v>0</v>
      </c>
      <c r="BG179" s="148">
        <f t="shared" si="26"/>
        <v>0</v>
      </c>
      <c r="BH179" s="148">
        <f t="shared" si="27"/>
        <v>0</v>
      </c>
      <c r="BI179" s="148">
        <f t="shared" si="28"/>
        <v>0</v>
      </c>
      <c r="BJ179" s="20" t="s">
        <v>137</v>
      </c>
      <c r="BK179" s="149">
        <f t="shared" si="29"/>
        <v>0</v>
      </c>
      <c r="BL179" s="20" t="s">
        <v>136</v>
      </c>
      <c r="BM179" s="20" t="s">
        <v>323</v>
      </c>
    </row>
    <row r="180" spans="2:65" s="1" customFormat="1" ht="25.5" customHeight="1">
      <c r="B180" s="139"/>
      <c r="C180" s="140" t="s">
        <v>228</v>
      </c>
      <c r="D180" s="140" t="s">
        <v>132</v>
      </c>
      <c r="E180" s="141" t="s">
        <v>324</v>
      </c>
      <c r="F180" s="234" t="s">
        <v>325</v>
      </c>
      <c r="G180" s="234"/>
      <c r="H180" s="234"/>
      <c r="I180" s="234"/>
      <c r="J180" s="142" t="s">
        <v>157</v>
      </c>
      <c r="K180" s="143">
        <v>110</v>
      </c>
      <c r="L180" s="232"/>
      <c r="M180" s="232"/>
      <c r="N180" s="232">
        <f t="shared" si="20"/>
        <v>0</v>
      </c>
      <c r="O180" s="232"/>
      <c r="P180" s="232"/>
      <c r="Q180" s="232"/>
      <c r="R180" s="144"/>
      <c r="T180" s="145" t="s">
        <v>5</v>
      </c>
      <c r="U180" s="42" t="s">
        <v>42</v>
      </c>
      <c r="V180" s="146">
        <v>0</v>
      </c>
      <c r="W180" s="146">
        <f t="shared" si="21"/>
        <v>0</v>
      </c>
      <c r="X180" s="146">
        <v>0</v>
      </c>
      <c r="Y180" s="146">
        <f t="shared" si="22"/>
        <v>0</v>
      </c>
      <c r="Z180" s="146">
        <v>0</v>
      </c>
      <c r="AA180" s="147">
        <f t="shared" si="23"/>
        <v>0</v>
      </c>
      <c r="AR180" s="20" t="s">
        <v>136</v>
      </c>
      <c r="AT180" s="20" t="s">
        <v>132</v>
      </c>
      <c r="AU180" s="20" t="s">
        <v>137</v>
      </c>
      <c r="AY180" s="20" t="s">
        <v>131</v>
      </c>
      <c r="BE180" s="148">
        <f t="shared" si="24"/>
        <v>0</v>
      </c>
      <c r="BF180" s="148">
        <f t="shared" si="25"/>
        <v>0</v>
      </c>
      <c r="BG180" s="148">
        <f t="shared" si="26"/>
        <v>0</v>
      </c>
      <c r="BH180" s="148">
        <f t="shared" si="27"/>
        <v>0</v>
      </c>
      <c r="BI180" s="148">
        <f t="shared" si="28"/>
        <v>0</v>
      </c>
      <c r="BJ180" s="20" t="s">
        <v>137</v>
      </c>
      <c r="BK180" s="149">
        <f t="shared" si="29"/>
        <v>0</v>
      </c>
      <c r="BL180" s="20" t="s">
        <v>136</v>
      </c>
      <c r="BM180" s="20" t="s">
        <v>326</v>
      </c>
    </row>
    <row r="181" spans="2:65" s="1" customFormat="1" ht="25.5" customHeight="1">
      <c r="B181" s="139"/>
      <c r="C181" s="150" t="s">
        <v>327</v>
      </c>
      <c r="D181" s="150" t="s">
        <v>142</v>
      </c>
      <c r="E181" s="151" t="s">
        <v>328</v>
      </c>
      <c r="F181" s="243" t="s">
        <v>329</v>
      </c>
      <c r="G181" s="243"/>
      <c r="H181" s="243"/>
      <c r="I181" s="243"/>
      <c r="J181" s="152" t="s">
        <v>157</v>
      </c>
      <c r="K181" s="153">
        <v>110</v>
      </c>
      <c r="L181" s="244"/>
      <c r="M181" s="244"/>
      <c r="N181" s="244">
        <f t="shared" si="20"/>
        <v>0</v>
      </c>
      <c r="O181" s="232"/>
      <c r="P181" s="232"/>
      <c r="Q181" s="232"/>
      <c r="R181" s="144"/>
      <c r="T181" s="145" t="s">
        <v>5</v>
      </c>
      <c r="U181" s="42" t="s">
        <v>42</v>
      </c>
      <c r="V181" s="146">
        <v>0</v>
      </c>
      <c r="W181" s="146">
        <f t="shared" si="21"/>
        <v>0</v>
      </c>
      <c r="X181" s="146">
        <v>0</v>
      </c>
      <c r="Y181" s="146">
        <f t="shared" si="22"/>
        <v>0</v>
      </c>
      <c r="Z181" s="146">
        <v>0</v>
      </c>
      <c r="AA181" s="147">
        <f t="shared" si="23"/>
        <v>0</v>
      </c>
      <c r="AR181" s="20" t="s">
        <v>145</v>
      </c>
      <c r="AT181" s="20" t="s">
        <v>142</v>
      </c>
      <c r="AU181" s="20" t="s">
        <v>137</v>
      </c>
      <c r="AY181" s="20" t="s">
        <v>131</v>
      </c>
      <c r="BE181" s="148">
        <f t="shared" si="24"/>
        <v>0</v>
      </c>
      <c r="BF181" s="148">
        <f t="shared" si="25"/>
        <v>0</v>
      </c>
      <c r="BG181" s="148">
        <f t="shared" si="26"/>
        <v>0</v>
      </c>
      <c r="BH181" s="148">
        <f t="shared" si="27"/>
        <v>0</v>
      </c>
      <c r="BI181" s="148">
        <f t="shared" si="28"/>
        <v>0</v>
      </c>
      <c r="BJ181" s="20" t="s">
        <v>137</v>
      </c>
      <c r="BK181" s="149">
        <f t="shared" si="29"/>
        <v>0</v>
      </c>
      <c r="BL181" s="20" t="s">
        <v>136</v>
      </c>
      <c r="BM181" s="20" t="s">
        <v>330</v>
      </c>
    </row>
    <row r="182" spans="2:65" s="1" customFormat="1" ht="16.5" customHeight="1">
      <c r="B182" s="139"/>
      <c r="C182" s="140" t="s">
        <v>232</v>
      </c>
      <c r="D182" s="140" t="s">
        <v>132</v>
      </c>
      <c r="E182" s="141" t="s">
        <v>331</v>
      </c>
      <c r="F182" s="234" t="s">
        <v>332</v>
      </c>
      <c r="G182" s="234"/>
      <c r="H182" s="234"/>
      <c r="I182" s="234"/>
      <c r="J182" s="142" t="s">
        <v>157</v>
      </c>
      <c r="K182" s="143">
        <v>110</v>
      </c>
      <c r="L182" s="232"/>
      <c r="M182" s="232"/>
      <c r="N182" s="232">
        <f t="shared" si="20"/>
        <v>0</v>
      </c>
      <c r="O182" s="232"/>
      <c r="P182" s="232"/>
      <c r="Q182" s="232"/>
      <c r="R182" s="144"/>
      <c r="T182" s="145" t="s">
        <v>5</v>
      </c>
      <c r="U182" s="42" t="s">
        <v>42</v>
      </c>
      <c r="V182" s="146">
        <v>0</v>
      </c>
      <c r="W182" s="146">
        <f t="shared" si="21"/>
        <v>0</v>
      </c>
      <c r="X182" s="146">
        <v>0</v>
      </c>
      <c r="Y182" s="146">
        <f t="shared" si="22"/>
        <v>0</v>
      </c>
      <c r="Z182" s="146">
        <v>0</v>
      </c>
      <c r="AA182" s="147">
        <f t="shared" si="23"/>
        <v>0</v>
      </c>
      <c r="AR182" s="20" t="s">
        <v>136</v>
      </c>
      <c r="AT182" s="20" t="s">
        <v>132</v>
      </c>
      <c r="AU182" s="20" t="s">
        <v>137</v>
      </c>
      <c r="AY182" s="20" t="s">
        <v>131</v>
      </c>
      <c r="BE182" s="148">
        <f t="shared" si="24"/>
        <v>0</v>
      </c>
      <c r="BF182" s="148">
        <f t="shared" si="25"/>
        <v>0</v>
      </c>
      <c r="BG182" s="148">
        <f t="shared" si="26"/>
        <v>0</v>
      </c>
      <c r="BH182" s="148">
        <f t="shared" si="27"/>
        <v>0</v>
      </c>
      <c r="BI182" s="148">
        <f t="shared" si="28"/>
        <v>0</v>
      </c>
      <c r="BJ182" s="20" t="s">
        <v>137</v>
      </c>
      <c r="BK182" s="149">
        <f t="shared" si="29"/>
        <v>0</v>
      </c>
      <c r="BL182" s="20" t="s">
        <v>136</v>
      </c>
      <c r="BM182" s="20" t="s">
        <v>333</v>
      </c>
    </row>
    <row r="183" spans="2:65" s="1" customFormat="1" ht="25.5" customHeight="1">
      <c r="B183" s="139"/>
      <c r="C183" s="140" t="s">
        <v>334</v>
      </c>
      <c r="D183" s="140" t="s">
        <v>132</v>
      </c>
      <c r="E183" s="141" t="s">
        <v>335</v>
      </c>
      <c r="F183" s="234" t="s">
        <v>336</v>
      </c>
      <c r="G183" s="234"/>
      <c r="H183" s="234"/>
      <c r="I183" s="234"/>
      <c r="J183" s="142" t="s">
        <v>337</v>
      </c>
      <c r="K183" s="143">
        <v>55</v>
      </c>
      <c r="L183" s="232"/>
      <c r="M183" s="232"/>
      <c r="N183" s="232">
        <f t="shared" si="20"/>
        <v>0</v>
      </c>
      <c r="O183" s="232"/>
      <c r="P183" s="232"/>
      <c r="Q183" s="232"/>
      <c r="R183" s="144"/>
      <c r="T183" s="145" t="s">
        <v>5</v>
      </c>
      <c r="U183" s="42" t="s">
        <v>42</v>
      </c>
      <c r="V183" s="146">
        <v>0</v>
      </c>
      <c r="W183" s="146">
        <f t="shared" si="21"/>
        <v>0</v>
      </c>
      <c r="X183" s="146">
        <v>0</v>
      </c>
      <c r="Y183" s="146">
        <f t="shared" si="22"/>
        <v>0</v>
      </c>
      <c r="Z183" s="146">
        <v>0</v>
      </c>
      <c r="AA183" s="147">
        <f t="shared" si="23"/>
        <v>0</v>
      </c>
      <c r="AR183" s="20" t="s">
        <v>136</v>
      </c>
      <c r="AT183" s="20" t="s">
        <v>132</v>
      </c>
      <c r="AU183" s="20" t="s">
        <v>137</v>
      </c>
      <c r="AY183" s="20" t="s">
        <v>131</v>
      </c>
      <c r="BE183" s="148">
        <f t="shared" si="24"/>
        <v>0</v>
      </c>
      <c r="BF183" s="148">
        <f t="shared" si="25"/>
        <v>0</v>
      </c>
      <c r="BG183" s="148">
        <f t="shared" si="26"/>
        <v>0</v>
      </c>
      <c r="BH183" s="148">
        <f t="shared" si="27"/>
        <v>0</v>
      </c>
      <c r="BI183" s="148">
        <f t="shared" si="28"/>
        <v>0</v>
      </c>
      <c r="BJ183" s="20" t="s">
        <v>137</v>
      </c>
      <c r="BK183" s="149">
        <f t="shared" si="29"/>
        <v>0</v>
      </c>
      <c r="BL183" s="20" t="s">
        <v>136</v>
      </c>
      <c r="BM183" s="20" t="s">
        <v>338</v>
      </c>
    </row>
    <row r="184" spans="2:63" s="9" customFormat="1" ht="29.25" customHeight="1">
      <c r="B184" s="128"/>
      <c r="C184" s="129"/>
      <c r="D184" s="138" t="s">
        <v>115</v>
      </c>
      <c r="E184" s="138"/>
      <c r="F184" s="138"/>
      <c r="G184" s="138"/>
      <c r="H184" s="138"/>
      <c r="I184" s="138"/>
      <c r="J184" s="138"/>
      <c r="K184" s="138"/>
      <c r="L184" s="138"/>
      <c r="M184" s="138"/>
      <c r="N184" s="247">
        <f>BK184</f>
        <v>0</v>
      </c>
      <c r="O184" s="248"/>
      <c r="P184" s="248"/>
      <c r="Q184" s="248"/>
      <c r="R184" s="131"/>
      <c r="T184" s="132"/>
      <c r="U184" s="129"/>
      <c r="V184" s="129"/>
      <c r="W184" s="133">
        <f>SUM(W185:W188)</f>
        <v>0</v>
      </c>
      <c r="X184" s="129"/>
      <c r="Y184" s="133">
        <f>SUM(Y185:Y188)</f>
        <v>0</v>
      </c>
      <c r="Z184" s="129"/>
      <c r="AA184" s="134">
        <f>SUM(AA185:AA188)</f>
        <v>0</v>
      </c>
      <c r="AR184" s="135" t="s">
        <v>83</v>
      </c>
      <c r="AT184" s="136" t="s">
        <v>74</v>
      </c>
      <c r="AU184" s="136" t="s">
        <v>83</v>
      </c>
      <c r="AY184" s="135" t="s">
        <v>131</v>
      </c>
      <c r="BK184" s="137">
        <f>SUM(BK185:BK188)</f>
        <v>0</v>
      </c>
    </row>
    <row r="185" spans="2:65" s="1" customFormat="1" ht="16.5" customHeight="1">
      <c r="B185" s="139"/>
      <c r="C185" s="140" t="s">
        <v>235</v>
      </c>
      <c r="D185" s="140" t="s">
        <v>132</v>
      </c>
      <c r="E185" s="141" t="s">
        <v>339</v>
      </c>
      <c r="F185" s="234" t="s">
        <v>340</v>
      </c>
      <c r="G185" s="234"/>
      <c r="H185" s="234"/>
      <c r="I185" s="234"/>
      <c r="J185" s="142" t="s">
        <v>263</v>
      </c>
      <c r="K185" s="143">
        <v>2</v>
      </c>
      <c r="L185" s="232"/>
      <c r="M185" s="232"/>
      <c r="N185" s="232">
        <f>ROUND(L185*K185,3)</f>
        <v>0</v>
      </c>
      <c r="O185" s="232"/>
      <c r="P185" s="232"/>
      <c r="Q185" s="232"/>
      <c r="R185" s="144"/>
      <c r="T185" s="145" t="s">
        <v>5</v>
      </c>
      <c r="U185" s="42" t="s">
        <v>42</v>
      </c>
      <c r="V185" s="146">
        <v>0</v>
      </c>
      <c r="W185" s="146">
        <f>V185*K185</f>
        <v>0</v>
      </c>
      <c r="X185" s="146">
        <v>0</v>
      </c>
      <c r="Y185" s="146">
        <f>X185*K185</f>
        <v>0</v>
      </c>
      <c r="Z185" s="146">
        <v>0</v>
      </c>
      <c r="AA185" s="147">
        <f>Z185*K185</f>
        <v>0</v>
      </c>
      <c r="AR185" s="20" t="s">
        <v>136</v>
      </c>
      <c r="AT185" s="20" t="s">
        <v>132</v>
      </c>
      <c r="AU185" s="20" t="s">
        <v>137</v>
      </c>
      <c r="AY185" s="20" t="s">
        <v>131</v>
      </c>
      <c r="BE185" s="148">
        <f>IF(U185="základná",N185,0)</f>
        <v>0</v>
      </c>
      <c r="BF185" s="148">
        <f>IF(U185="znížená",N185,0)</f>
        <v>0</v>
      </c>
      <c r="BG185" s="148">
        <f>IF(U185="zákl. prenesená",N185,0)</f>
        <v>0</v>
      </c>
      <c r="BH185" s="148">
        <f>IF(U185="zníž. prenesená",N185,0)</f>
        <v>0</v>
      </c>
      <c r="BI185" s="148">
        <f>IF(U185="nulová",N185,0)</f>
        <v>0</v>
      </c>
      <c r="BJ185" s="20" t="s">
        <v>137</v>
      </c>
      <c r="BK185" s="149">
        <f>ROUND(L185*K185,3)</f>
        <v>0</v>
      </c>
      <c r="BL185" s="20" t="s">
        <v>136</v>
      </c>
      <c r="BM185" s="20" t="s">
        <v>341</v>
      </c>
    </row>
    <row r="186" spans="2:65" s="1" customFormat="1" ht="16.5" customHeight="1">
      <c r="B186" s="139"/>
      <c r="C186" s="150" t="s">
        <v>342</v>
      </c>
      <c r="D186" s="150" t="s">
        <v>142</v>
      </c>
      <c r="E186" s="151" t="s">
        <v>343</v>
      </c>
      <c r="F186" s="243" t="s">
        <v>344</v>
      </c>
      <c r="G186" s="243"/>
      <c r="H186" s="243"/>
      <c r="I186" s="243"/>
      <c r="J186" s="152" t="s">
        <v>345</v>
      </c>
      <c r="K186" s="153">
        <v>1</v>
      </c>
      <c r="L186" s="244"/>
      <c r="M186" s="244"/>
      <c r="N186" s="244">
        <f>ROUND(L186*K186,3)</f>
        <v>0</v>
      </c>
      <c r="O186" s="232"/>
      <c r="P186" s="232"/>
      <c r="Q186" s="232"/>
      <c r="R186" s="144"/>
      <c r="T186" s="145" t="s">
        <v>5</v>
      </c>
      <c r="U186" s="42" t="s">
        <v>42</v>
      </c>
      <c r="V186" s="146">
        <v>0</v>
      </c>
      <c r="W186" s="146">
        <f>V186*K186</f>
        <v>0</v>
      </c>
      <c r="X186" s="146">
        <v>0</v>
      </c>
      <c r="Y186" s="146">
        <f>X186*K186</f>
        <v>0</v>
      </c>
      <c r="Z186" s="146">
        <v>0</v>
      </c>
      <c r="AA186" s="147">
        <f>Z186*K186</f>
        <v>0</v>
      </c>
      <c r="AR186" s="20" t="s">
        <v>145</v>
      </c>
      <c r="AT186" s="20" t="s">
        <v>142</v>
      </c>
      <c r="AU186" s="20" t="s">
        <v>137</v>
      </c>
      <c r="AY186" s="20" t="s">
        <v>131</v>
      </c>
      <c r="BE186" s="148">
        <f>IF(U186="základná",N186,0)</f>
        <v>0</v>
      </c>
      <c r="BF186" s="148">
        <f>IF(U186="znížená",N186,0)</f>
        <v>0</v>
      </c>
      <c r="BG186" s="148">
        <f>IF(U186="zákl. prenesená",N186,0)</f>
        <v>0</v>
      </c>
      <c r="BH186" s="148">
        <f>IF(U186="zníž. prenesená",N186,0)</f>
        <v>0</v>
      </c>
      <c r="BI186" s="148">
        <f>IF(U186="nulová",N186,0)</f>
        <v>0</v>
      </c>
      <c r="BJ186" s="20" t="s">
        <v>137</v>
      </c>
      <c r="BK186" s="149">
        <f>ROUND(L186*K186,3)</f>
        <v>0</v>
      </c>
      <c r="BL186" s="20" t="s">
        <v>136</v>
      </c>
      <c r="BM186" s="20" t="s">
        <v>346</v>
      </c>
    </row>
    <row r="187" spans="2:65" s="1" customFormat="1" ht="16.5" customHeight="1">
      <c r="B187" s="139"/>
      <c r="C187" s="150" t="s">
        <v>239</v>
      </c>
      <c r="D187" s="150" t="s">
        <v>142</v>
      </c>
      <c r="E187" s="151" t="s">
        <v>347</v>
      </c>
      <c r="F187" s="243" t="s">
        <v>348</v>
      </c>
      <c r="G187" s="243"/>
      <c r="H187" s="243"/>
      <c r="I187" s="243"/>
      <c r="J187" s="152" t="s">
        <v>345</v>
      </c>
      <c r="K187" s="153">
        <v>1</v>
      </c>
      <c r="L187" s="244"/>
      <c r="M187" s="244"/>
      <c r="N187" s="244">
        <f>ROUND(L187*K187,3)</f>
        <v>0</v>
      </c>
      <c r="O187" s="232"/>
      <c r="P187" s="232"/>
      <c r="Q187" s="232"/>
      <c r="R187" s="144"/>
      <c r="T187" s="145" t="s">
        <v>5</v>
      </c>
      <c r="U187" s="42" t="s">
        <v>42</v>
      </c>
      <c r="V187" s="146">
        <v>0</v>
      </c>
      <c r="W187" s="146">
        <f>V187*K187</f>
        <v>0</v>
      </c>
      <c r="X187" s="146">
        <v>0</v>
      </c>
      <c r="Y187" s="146">
        <f>X187*K187</f>
        <v>0</v>
      </c>
      <c r="Z187" s="146">
        <v>0</v>
      </c>
      <c r="AA187" s="147">
        <f>Z187*K187</f>
        <v>0</v>
      </c>
      <c r="AR187" s="20" t="s">
        <v>145</v>
      </c>
      <c r="AT187" s="20" t="s">
        <v>142</v>
      </c>
      <c r="AU187" s="20" t="s">
        <v>137</v>
      </c>
      <c r="AY187" s="20" t="s">
        <v>131</v>
      </c>
      <c r="BE187" s="148">
        <f>IF(U187="základná",N187,0)</f>
        <v>0</v>
      </c>
      <c r="BF187" s="148">
        <f>IF(U187="znížená",N187,0)</f>
        <v>0</v>
      </c>
      <c r="BG187" s="148">
        <f>IF(U187="zákl. prenesená",N187,0)</f>
        <v>0</v>
      </c>
      <c r="BH187" s="148">
        <f>IF(U187="zníž. prenesená",N187,0)</f>
        <v>0</v>
      </c>
      <c r="BI187" s="148">
        <f>IF(U187="nulová",N187,0)</f>
        <v>0</v>
      </c>
      <c r="BJ187" s="20" t="s">
        <v>137</v>
      </c>
      <c r="BK187" s="149">
        <f>ROUND(L187*K187,3)</f>
        <v>0</v>
      </c>
      <c r="BL187" s="20" t="s">
        <v>136</v>
      </c>
      <c r="BM187" s="20" t="s">
        <v>349</v>
      </c>
    </row>
    <row r="188" spans="2:65" s="1" customFormat="1" ht="16.5" customHeight="1">
      <c r="B188" s="139"/>
      <c r="C188" s="150" t="s">
        <v>350</v>
      </c>
      <c r="D188" s="150" t="s">
        <v>142</v>
      </c>
      <c r="E188" s="151" t="s">
        <v>351</v>
      </c>
      <c r="F188" s="243" t="s">
        <v>352</v>
      </c>
      <c r="G188" s="243"/>
      <c r="H188" s="243"/>
      <c r="I188" s="243"/>
      <c r="J188" s="152" t="s">
        <v>345</v>
      </c>
      <c r="K188" s="153">
        <v>1</v>
      </c>
      <c r="L188" s="244"/>
      <c r="M188" s="244"/>
      <c r="N188" s="244">
        <f>ROUND(L188*K188,3)</f>
        <v>0</v>
      </c>
      <c r="O188" s="232"/>
      <c r="P188" s="232"/>
      <c r="Q188" s="232"/>
      <c r="R188" s="144"/>
      <c r="T188" s="145" t="s">
        <v>5</v>
      </c>
      <c r="U188" s="154" t="s">
        <v>42</v>
      </c>
      <c r="V188" s="155">
        <v>0</v>
      </c>
      <c r="W188" s="155">
        <f>V188*K188</f>
        <v>0</v>
      </c>
      <c r="X188" s="155">
        <v>0</v>
      </c>
      <c r="Y188" s="155">
        <f>X188*K188</f>
        <v>0</v>
      </c>
      <c r="Z188" s="155">
        <v>0</v>
      </c>
      <c r="AA188" s="156">
        <f>Z188*K188</f>
        <v>0</v>
      </c>
      <c r="AR188" s="20" t="s">
        <v>145</v>
      </c>
      <c r="AT188" s="20" t="s">
        <v>142</v>
      </c>
      <c r="AU188" s="20" t="s">
        <v>137</v>
      </c>
      <c r="AY188" s="20" t="s">
        <v>131</v>
      </c>
      <c r="BE188" s="148">
        <f>IF(U188="základná",N188,0)</f>
        <v>0</v>
      </c>
      <c r="BF188" s="148">
        <f>IF(U188="znížená",N188,0)</f>
        <v>0</v>
      </c>
      <c r="BG188" s="148">
        <f>IF(U188="zákl. prenesená",N188,0)</f>
        <v>0</v>
      </c>
      <c r="BH188" s="148">
        <f>IF(U188="zníž. prenesená",N188,0)</f>
        <v>0</v>
      </c>
      <c r="BI188" s="148">
        <f>IF(U188="nulová",N188,0)</f>
        <v>0</v>
      </c>
      <c r="BJ188" s="20" t="s">
        <v>137</v>
      </c>
      <c r="BK188" s="149">
        <f>ROUND(L188*K188,3)</f>
        <v>0</v>
      </c>
      <c r="BL188" s="20" t="s">
        <v>136</v>
      </c>
      <c r="BM188" s="20" t="s">
        <v>353</v>
      </c>
    </row>
    <row r="189" spans="2:18" s="1" customFormat="1" ht="6.75" customHeight="1">
      <c r="B189" s="57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9"/>
    </row>
  </sheetData>
  <sheetProtection/>
  <mergeCells count="252">
    <mergeCell ref="H1:K1"/>
    <mergeCell ref="S2:AC2"/>
    <mergeCell ref="F188:I188"/>
    <mergeCell ref="L188:M188"/>
    <mergeCell ref="N188:Q188"/>
    <mergeCell ref="N118:Q118"/>
    <mergeCell ref="N119:Q119"/>
    <mergeCell ref="N120:Q120"/>
    <mergeCell ref="N122:Q122"/>
    <mergeCell ref="N123:Q123"/>
    <mergeCell ref="F187:I187"/>
    <mergeCell ref="L187:M187"/>
    <mergeCell ref="N187:Q187"/>
    <mergeCell ref="N127:Q127"/>
    <mergeCell ref="N131:Q131"/>
    <mergeCell ref="N168:Q168"/>
    <mergeCell ref="N176:Q176"/>
    <mergeCell ref="N184:Q184"/>
    <mergeCell ref="F185:I185"/>
    <mergeCell ref="L185:M185"/>
    <mergeCell ref="F183:I183"/>
    <mergeCell ref="L183:M183"/>
    <mergeCell ref="N183:Q183"/>
    <mergeCell ref="F186:I186"/>
    <mergeCell ref="L186:M186"/>
    <mergeCell ref="N186:Q186"/>
    <mergeCell ref="N185:Q185"/>
    <mergeCell ref="F179:I179"/>
    <mergeCell ref="L179:M179"/>
    <mergeCell ref="N179:Q179"/>
    <mergeCell ref="N181:Q181"/>
    <mergeCell ref="F182:I182"/>
    <mergeCell ref="L182:M182"/>
    <mergeCell ref="N182:Q182"/>
    <mergeCell ref="F181:I181"/>
    <mergeCell ref="L181:M181"/>
    <mergeCell ref="L175:M175"/>
    <mergeCell ref="N175:Q175"/>
    <mergeCell ref="F177:I177"/>
    <mergeCell ref="F178:I178"/>
    <mergeCell ref="L178:M178"/>
    <mergeCell ref="N178:Q178"/>
    <mergeCell ref="N172:Q172"/>
    <mergeCell ref="F173:I173"/>
    <mergeCell ref="L173:M173"/>
    <mergeCell ref="F180:I180"/>
    <mergeCell ref="L180:M180"/>
    <mergeCell ref="N180:Q180"/>
    <mergeCell ref="F174:I174"/>
    <mergeCell ref="L174:M174"/>
    <mergeCell ref="N174:Q174"/>
    <mergeCell ref="F175:I175"/>
    <mergeCell ref="F170:I170"/>
    <mergeCell ref="L170:M170"/>
    <mergeCell ref="N170:Q170"/>
    <mergeCell ref="L177:M177"/>
    <mergeCell ref="N177:Q177"/>
    <mergeCell ref="F171:I171"/>
    <mergeCell ref="L171:M171"/>
    <mergeCell ref="N171:Q171"/>
    <mergeCell ref="F172:I172"/>
    <mergeCell ref="L172:M172"/>
    <mergeCell ref="F165:I165"/>
    <mergeCell ref="L165:M165"/>
    <mergeCell ref="N165:Q165"/>
    <mergeCell ref="N173:Q173"/>
    <mergeCell ref="F167:I167"/>
    <mergeCell ref="L167:M167"/>
    <mergeCell ref="N167:Q167"/>
    <mergeCell ref="F169:I169"/>
    <mergeCell ref="L169:M169"/>
    <mergeCell ref="N169:Q169"/>
    <mergeCell ref="L162:M162"/>
    <mergeCell ref="N162:Q162"/>
    <mergeCell ref="F163:I163"/>
    <mergeCell ref="F164:I164"/>
    <mergeCell ref="L164:M164"/>
    <mergeCell ref="N164:Q164"/>
    <mergeCell ref="N159:Q159"/>
    <mergeCell ref="F160:I160"/>
    <mergeCell ref="L160:M160"/>
    <mergeCell ref="F166:I166"/>
    <mergeCell ref="L166:M166"/>
    <mergeCell ref="N166:Q166"/>
    <mergeCell ref="F161:I161"/>
    <mergeCell ref="L161:M161"/>
    <mergeCell ref="N161:Q161"/>
    <mergeCell ref="F162:I162"/>
    <mergeCell ref="F157:I157"/>
    <mergeCell ref="L157:M157"/>
    <mergeCell ref="N157:Q157"/>
    <mergeCell ref="L163:M163"/>
    <mergeCell ref="N163:Q163"/>
    <mergeCell ref="F158:I158"/>
    <mergeCell ref="L158:M158"/>
    <mergeCell ref="N158:Q158"/>
    <mergeCell ref="F159:I159"/>
    <mergeCell ref="L159:M159"/>
    <mergeCell ref="F153:I153"/>
    <mergeCell ref="L153:M153"/>
    <mergeCell ref="N153:Q153"/>
    <mergeCell ref="N160:Q160"/>
    <mergeCell ref="F155:I155"/>
    <mergeCell ref="L155:M155"/>
    <mergeCell ref="N155:Q155"/>
    <mergeCell ref="F156:I156"/>
    <mergeCell ref="L156:M156"/>
    <mergeCell ref="N156:Q156"/>
    <mergeCell ref="L150:M150"/>
    <mergeCell ref="N150:Q150"/>
    <mergeCell ref="F151:I151"/>
    <mergeCell ref="F152:I152"/>
    <mergeCell ref="L152:M152"/>
    <mergeCell ref="N152:Q152"/>
    <mergeCell ref="N147:Q147"/>
    <mergeCell ref="F148:I148"/>
    <mergeCell ref="L148:M148"/>
    <mergeCell ref="F154:I154"/>
    <mergeCell ref="L154:M154"/>
    <mergeCell ref="N154:Q154"/>
    <mergeCell ref="F149:I149"/>
    <mergeCell ref="L149:M149"/>
    <mergeCell ref="N149:Q149"/>
    <mergeCell ref="F150:I150"/>
    <mergeCell ref="F145:I145"/>
    <mergeCell ref="L145:M145"/>
    <mergeCell ref="N145:Q145"/>
    <mergeCell ref="L151:M151"/>
    <mergeCell ref="N151:Q151"/>
    <mergeCell ref="F146:I146"/>
    <mergeCell ref="L146:M146"/>
    <mergeCell ref="N146:Q146"/>
    <mergeCell ref="F147:I147"/>
    <mergeCell ref="L147:M147"/>
    <mergeCell ref="F141:I141"/>
    <mergeCell ref="L141:M141"/>
    <mergeCell ref="N141:Q141"/>
    <mergeCell ref="N148:Q148"/>
    <mergeCell ref="F143:I143"/>
    <mergeCell ref="L143:M143"/>
    <mergeCell ref="N143:Q143"/>
    <mergeCell ref="F144:I144"/>
    <mergeCell ref="L144:M144"/>
    <mergeCell ref="N144:Q144"/>
    <mergeCell ref="L138:M138"/>
    <mergeCell ref="N138:Q138"/>
    <mergeCell ref="F139:I139"/>
    <mergeCell ref="F140:I140"/>
    <mergeCell ref="L140:M140"/>
    <mergeCell ref="N140:Q140"/>
    <mergeCell ref="N135:Q135"/>
    <mergeCell ref="F136:I136"/>
    <mergeCell ref="L136:M136"/>
    <mergeCell ref="F142:I142"/>
    <mergeCell ref="L142:M142"/>
    <mergeCell ref="N142:Q142"/>
    <mergeCell ref="F137:I137"/>
    <mergeCell ref="L137:M137"/>
    <mergeCell ref="N137:Q137"/>
    <mergeCell ref="F138:I138"/>
    <mergeCell ref="F133:I133"/>
    <mergeCell ref="L133:M133"/>
    <mergeCell ref="N133:Q133"/>
    <mergeCell ref="L139:M139"/>
    <mergeCell ref="N139:Q139"/>
    <mergeCell ref="F134:I134"/>
    <mergeCell ref="L134:M134"/>
    <mergeCell ref="N134:Q134"/>
    <mergeCell ref="F135:I135"/>
    <mergeCell ref="L135:M135"/>
    <mergeCell ref="F128:I128"/>
    <mergeCell ref="L128:M128"/>
    <mergeCell ref="N128:Q128"/>
    <mergeCell ref="N136:Q136"/>
    <mergeCell ref="F130:I130"/>
    <mergeCell ref="L130:M130"/>
    <mergeCell ref="N130:Q130"/>
    <mergeCell ref="F132:I132"/>
    <mergeCell ref="L132:M132"/>
    <mergeCell ref="N132:Q132"/>
    <mergeCell ref="L124:M124"/>
    <mergeCell ref="N124:Q124"/>
    <mergeCell ref="F125:I125"/>
    <mergeCell ref="F126:I126"/>
    <mergeCell ref="L126:M126"/>
    <mergeCell ref="N126:Q126"/>
    <mergeCell ref="M112:P112"/>
    <mergeCell ref="M114:Q114"/>
    <mergeCell ref="M115:Q115"/>
    <mergeCell ref="F129:I129"/>
    <mergeCell ref="L129:M129"/>
    <mergeCell ref="N129:Q129"/>
    <mergeCell ref="F121:I121"/>
    <mergeCell ref="L121:M121"/>
    <mergeCell ref="N121:Q121"/>
    <mergeCell ref="F124:I124"/>
    <mergeCell ref="N93:Q93"/>
    <mergeCell ref="N94:Q94"/>
    <mergeCell ref="N95:Q95"/>
    <mergeCell ref="L125:M125"/>
    <mergeCell ref="N125:Q125"/>
    <mergeCell ref="N99:Q99"/>
    <mergeCell ref="L101:Q101"/>
    <mergeCell ref="C107:Q107"/>
    <mergeCell ref="F109:P109"/>
    <mergeCell ref="F110:P110"/>
    <mergeCell ref="M84:Q84"/>
    <mergeCell ref="C86:G86"/>
    <mergeCell ref="N86:Q86"/>
    <mergeCell ref="F117:I117"/>
    <mergeCell ref="L117:M117"/>
    <mergeCell ref="N117:Q117"/>
    <mergeCell ref="N89:Q89"/>
    <mergeCell ref="N90:Q90"/>
    <mergeCell ref="N91:Q91"/>
    <mergeCell ref="N92:Q92"/>
    <mergeCell ref="H36:J36"/>
    <mergeCell ref="M36:P36"/>
    <mergeCell ref="L38:P38"/>
    <mergeCell ref="N96:Q96"/>
    <mergeCell ref="N97:Q97"/>
    <mergeCell ref="C76:Q76"/>
    <mergeCell ref="F78:P78"/>
    <mergeCell ref="F79:P79"/>
    <mergeCell ref="M81:P81"/>
    <mergeCell ref="M83:Q83"/>
    <mergeCell ref="O21:P21"/>
    <mergeCell ref="E24:L24"/>
    <mergeCell ref="M27:P27"/>
    <mergeCell ref="N88:Q88"/>
    <mergeCell ref="H33:J33"/>
    <mergeCell ref="M33:P33"/>
    <mergeCell ref="H34:J34"/>
    <mergeCell ref="M34:P34"/>
    <mergeCell ref="H35:J35"/>
    <mergeCell ref="M35:P35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M28:P28"/>
    <mergeCell ref="M30:P30"/>
    <mergeCell ref="H32:J32"/>
    <mergeCell ref="M32:P32"/>
    <mergeCell ref="O17:P17"/>
    <mergeCell ref="O18:P18"/>
    <mergeCell ref="O20:P20"/>
  </mergeCells>
  <hyperlinks>
    <hyperlink ref="F1:G1" location="C2" display="1) Krycí list rozpočtu"/>
    <hyperlink ref="H1:K1" location="C86" display="2) Rekapitulácia rozpočtu"/>
    <hyperlink ref="L1" location="C117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Používateľ systému Windows</cp:lastModifiedBy>
  <dcterms:created xsi:type="dcterms:W3CDTF">2019-05-29T07:11:58Z</dcterms:created>
  <dcterms:modified xsi:type="dcterms:W3CDTF">2019-08-30T14:50:10Z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